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:\Amt81\RD-Eigenbetrieb\allgem\11 Allgemeine Verwaltung\11.81 - Beschaffung\2026\Reinigung\002_Vergabe 2\02_Veröffentlichung\"/>
    </mc:Choice>
  </mc:AlternateContent>
  <xr:revisionPtr revIDLastSave="0" documentId="13_ncr:1_{52ED7A8D-4CF4-4195-BAF6-7DFCD804384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Kleinbeeren" sheetId="2" r:id="rId1"/>
    <sheet name="Trebbin" sheetId="3" r:id="rId2"/>
    <sheet name="Ludwigsfelde" sheetId="1" r:id="rId3"/>
    <sheet name="Los 1" sheetId="4" r:id="rId4"/>
  </sheets>
  <definedNames>
    <definedName name="_xlnm.Print_Titles" localSheetId="0">Kleinbeeren!$12:$12</definedName>
    <definedName name="_xlnm.Print_Titles" localSheetId="2">Ludwigsfelde!$11:$12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3" l="1"/>
  <c r="H33" i="3"/>
  <c r="H32" i="3"/>
  <c r="H30" i="3"/>
  <c r="H29" i="3"/>
  <c r="H28" i="3"/>
  <c r="H27" i="3"/>
  <c r="H26" i="3"/>
  <c r="H25" i="3"/>
  <c r="H23" i="3"/>
  <c r="H15" i="3"/>
  <c r="H16" i="3"/>
  <c r="H17" i="3"/>
  <c r="H18" i="3"/>
  <c r="H19" i="3"/>
  <c r="H20" i="3"/>
  <c r="H21" i="3"/>
  <c r="H14" i="3"/>
  <c r="H34" i="3" l="1"/>
  <c r="J38" i="3"/>
  <c r="D44" i="1"/>
  <c r="D23" i="1"/>
  <c r="D13" i="1"/>
  <c r="D54" i="1" s="1"/>
  <c r="G59" i="1" l="1"/>
  <c r="G60" i="1"/>
  <c r="G58" i="1"/>
  <c r="G57" i="1"/>
  <c r="E34" i="3" l="1"/>
  <c r="L38" i="3"/>
  <c r="J33" i="3"/>
  <c r="L33" i="3" s="1"/>
  <c r="M33" i="3" s="1"/>
  <c r="J32" i="3"/>
  <c r="L32" i="3" s="1"/>
  <c r="M32" i="3" s="1"/>
  <c r="J27" i="3"/>
  <c r="L27" i="3" s="1"/>
  <c r="M27" i="3" s="1"/>
  <c r="J28" i="3"/>
  <c r="L28" i="3" s="1"/>
  <c r="M28" i="3" s="1"/>
  <c r="J29" i="3"/>
  <c r="L29" i="3" s="1"/>
  <c r="M29" i="3" s="1"/>
  <c r="J30" i="3"/>
  <c r="L30" i="3" s="1"/>
  <c r="M30" i="3" s="1"/>
  <c r="J25" i="3"/>
  <c r="L25" i="3" s="1"/>
  <c r="M25" i="3" s="1"/>
  <c r="J23" i="3"/>
  <c r="L23" i="3" s="1"/>
  <c r="M23" i="3" s="1"/>
  <c r="J15" i="3"/>
  <c r="L15" i="3" s="1"/>
  <c r="M15" i="3" s="1"/>
  <c r="J16" i="3"/>
  <c r="L16" i="3" s="1"/>
  <c r="M16" i="3" s="1"/>
  <c r="J17" i="3"/>
  <c r="L17" i="3" s="1"/>
  <c r="M17" i="3" s="1"/>
  <c r="J18" i="3"/>
  <c r="L18" i="3" s="1"/>
  <c r="M18" i="3" s="1"/>
  <c r="J19" i="3"/>
  <c r="L19" i="3" s="1"/>
  <c r="M19" i="3" s="1"/>
  <c r="J20" i="3"/>
  <c r="L20" i="3" s="1"/>
  <c r="M20" i="3" s="1"/>
  <c r="J21" i="3"/>
  <c r="L21" i="3" s="1"/>
  <c r="M21" i="3" s="1"/>
  <c r="J14" i="3"/>
  <c r="J26" i="3"/>
  <c r="L26" i="3" s="1"/>
  <c r="M26" i="3" s="1"/>
  <c r="E37" i="3" l="1"/>
  <c r="H37" i="3" s="1"/>
  <c r="J34" i="3"/>
  <c r="L14" i="3"/>
  <c r="M14" i="3" s="1"/>
  <c r="H39" i="3" l="1"/>
  <c r="J37" i="3"/>
  <c r="C11" i="4"/>
  <c r="M34" i="3"/>
  <c r="M42" i="3" s="1"/>
  <c r="M43" i="3" s="1"/>
  <c r="M44" i="3" s="1"/>
  <c r="L34" i="3"/>
  <c r="J39" i="3" l="1"/>
  <c r="L37" i="3"/>
  <c r="L39" i="3" s="1"/>
  <c r="D11" i="4" s="1"/>
  <c r="B11" i="4"/>
  <c r="D33" i="2"/>
  <c r="D20" i="2"/>
  <c r="D13" i="2"/>
  <c r="D41" i="2" s="1"/>
  <c r="D44" i="2" s="1"/>
  <c r="G44" i="2" s="1"/>
  <c r="I44" i="2" s="1"/>
  <c r="L42" i="3" l="1"/>
  <c r="L43" i="3" s="1"/>
  <c r="L44" i="3" s="1"/>
  <c r="E11" i="4"/>
  <c r="L41" i="3"/>
  <c r="K44" i="2"/>
  <c r="K45" i="2" s="1"/>
  <c r="D9" i="4" s="1"/>
  <c r="I45" i="2"/>
  <c r="E9" i="4" s="1"/>
  <c r="G35" i="2"/>
  <c r="I35" i="2" s="1"/>
  <c r="K35" i="2" s="1"/>
  <c r="L35" i="2" s="1"/>
  <c r="G36" i="2"/>
  <c r="I36" i="2" s="1"/>
  <c r="K36" i="2" s="1"/>
  <c r="L36" i="2" s="1"/>
  <c r="G37" i="2"/>
  <c r="I37" i="2" s="1"/>
  <c r="K37" i="2" s="1"/>
  <c r="L37" i="2" s="1"/>
  <c r="G38" i="2"/>
  <c r="I38" i="2" s="1"/>
  <c r="K38" i="2" s="1"/>
  <c r="L38" i="2" s="1"/>
  <c r="G39" i="2"/>
  <c r="I39" i="2" s="1"/>
  <c r="K39" i="2" s="1"/>
  <c r="L39" i="2" s="1"/>
  <c r="G40" i="2"/>
  <c r="I40" i="2" s="1"/>
  <c r="K40" i="2" s="1"/>
  <c r="L40" i="2" s="1"/>
  <c r="G34" i="2"/>
  <c r="I34" i="2" s="1"/>
  <c r="K34" i="2" s="1"/>
  <c r="L34" i="2" s="1"/>
  <c r="G22" i="2"/>
  <c r="I22" i="2" s="1"/>
  <c r="K22" i="2" s="1"/>
  <c r="L22" i="2" s="1"/>
  <c r="G23" i="2"/>
  <c r="I23" i="2" s="1"/>
  <c r="K23" i="2" s="1"/>
  <c r="L23" i="2" s="1"/>
  <c r="G24" i="2"/>
  <c r="I24" i="2" s="1"/>
  <c r="K24" i="2" s="1"/>
  <c r="L24" i="2" s="1"/>
  <c r="G25" i="2"/>
  <c r="I25" i="2" s="1"/>
  <c r="K25" i="2" s="1"/>
  <c r="L25" i="2" s="1"/>
  <c r="G26" i="2"/>
  <c r="I26" i="2" s="1"/>
  <c r="K26" i="2" s="1"/>
  <c r="L26" i="2" s="1"/>
  <c r="G27" i="2"/>
  <c r="I27" i="2" s="1"/>
  <c r="K27" i="2" s="1"/>
  <c r="L27" i="2" s="1"/>
  <c r="G28" i="2"/>
  <c r="I28" i="2" s="1"/>
  <c r="K28" i="2" s="1"/>
  <c r="L28" i="2" s="1"/>
  <c r="G29" i="2"/>
  <c r="I29" i="2" s="1"/>
  <c r="K29" i="2" s="1"/>
  <c r="L29" i="2" s="1"/>
  <c r="G30" i="2"/>
  <c r="I30" i="2" s="1"/>
  <c r="K30" i="2" s="1"/>
  <c r="L30" i="2" s="1"/>
  <c r="G31" i="2"/>
  <c r="I31" i="2" s="1"/>
  <c r="K31" i="2" s="1"/>
  <c r="L31" i="2" s="1"/>
  <c r="G32" i="2"/>
  <c r="I32" i="2" s="1"/>
  <c r="K32" i="2" s="1"/>
  <c r="L32" i="2" s="1"/>
  <c r="G21" i="2"/>
  <c r="I21" i="2" s="1"/>
  <c r="K21" i="2" s="1"/>
  <c r="L21" i="2" s="1"/>
  <c r="G15" i="2"/>
  <c r="I15" i="2" s="1"/>
  <c r="K15" i="2" s="1"/>
  <c r="G16" i="2"/>
  <c r="I16" i="2" s="1"/>
  <c r="K16" i="2" s="1"/>
  <c r="L16" i="2" s="1"/>
  <c r="G17" i="2"/>
  <c r="I17" i="2" s="1"/>
  <c r="K17" i="2" s="1"/>
  <c r="L17" i="2" s="1"/>
  <c r="G18" i="2"/>
  <c r="I18" i="2" s="1"/>
  <c r="K18" i="2" s="1"/>
  <c r="L18" i="2" s="1"/>
  <c r="G19" i="2"/>
  <c r="I19" i="2" s="1"/>
  <c r="K19" i="2" s="1"/>
  <c r="L19" i="2" s="1"/>
  <c r="G14" i="2"/>
  <c r="I14" i="2" s="1"/>
  <c r="K14" i="2" s="1"/>
  <c r="L14" i="2" s="1"/>
  <c r="L15" i="2" l="1"/>
  <c r="K41" i="2"/>
  <c r="G41" i="2"/>
  <c r="I41" i="2"/>
  <c r="K47" i="2" s="1"/>
  <c r="L41" i="2"/>
  <c r="L48" i="2" s="1"/>
  <c r="L49" i="2" s="1"/>
  <c r="L50" i="2" s="1"/>
  <c r="I57" i="1"/>
  <c r="G25" i="1"/>
  <c r="I25" i="1" s="1"/>
  <c r="K25" i="1" s="1"/>
  <c r="L25" i="1" s="1"/>
  <c r="G26" i="1"/>
  <c r="I26" i="1" s="1"/>
  <c r="K26" i="1" s="1"/>
  <c r="L26" i="1" s="1"/>
  <c r="G27" i="1"/>
  <c r="I27" i="1" s="1"/>
  <c r="K27" i="1" s="1"/>
  <c r="L27" i="1" s="1"/>
  <c r="G28" i="1"/>
  <c r="I28" i="1" s="1"/>
  <c r="K28" i="1" s="1"/>
  <c r="L28" i="1" s="1"/>
  <c r="G29" i="1"/>
  <c r="I29" i="1" s="1"/>
  <c r="K29" i="1" s="1"/>
  <c r="L29" i="1" s="1"/>
  <c r="G30" i="1"/>
  <c r="I30" i="1" s="1"/>
  <c r="K30" i="1" s="1"/>
  <c r="L30" i="1" s="1"/>
  <c r="G31" i="1"/>
  <c r="I31" i="1" s="1"/>
  <c r="K31" i="1" s="1"/>
  <c r="L31" i="1" s="1"/>
  <c r="G32" i="1"/>
  <c r="I32" i="1" s="1"/>
  <c r="K32" i="1" s="1"/>
  <c r="L32" i="1" s="1"/>
  <c r="G33" i="1"/>
  <c r="I33" i="1" s="1"/>
  <c r="K33" i="1" s="1"/>
  <c r="L33" i="1" s="1"/>
  <c r="G34" i="1"/>
  <c r="I34" i="1" s="1"/>
  <c r="K34" i="1" s="1"/>
  <c r="L34" i="1" s="1"/>
  <c r="G35" i="1"/>
  <c r="I35" i="1" s="1"/>
  <c r="K35" i="1" s="1"/>
  <c r="L35" i="1" s="1"/>
  <c r="G36" i="1"/>
  <c r="I36" i="1" s="1"/>
  <c r="K36" i="1" s="1"/>
  <c r="L36" i="1" s="1"/>
  <c r="G37" i="1"/>
  <c r="I37" i="1" s="1"/>
  <c r="K37" i="1" s="1"/>
  <c r="L37" i="1" s="1"/>
  <c r="G38" i="1"/>
  <c r="I38" i="1" s="1"/>
  <c r="K38" i="1" s="1"/>
  <c r="L38" i="1" s="1"/>
  <c r="G39" i="1"/>
  <c r="I39" i="1" s="1"/>
  <c r="K39" i="1" s="1"/>
  <c r="L39" i="1" s="1"/>
  <c r="G40" i="1"/>
  <c r="I40" i="1" s="1"/>
  <c r="K40" i="1" s="1"/>
  <c r="L40" i="1" s="1"/>
  <c r="G41" i="1"/>
  <c r="I41" i="1" s="1"/>
  <c r="K41" i="1" s="1"/>
  <c r="L41" i="1" s="1"/>
  <c r="G42" i="1"/>
  <c r="I42" i="1" s="1"/>
  <c r="K42" i="1" s="1"/>
  <c r="L42" i="1" s="1"/>
  <c r="G43" i="1"/>
  <c r="I43" i="1" s="1"/>
  <c r="K43" i="1" s="1"/>
  <c r="L43" i="1" s="1"/>
  <c r="G24" i="1"/>
  <c r="I24" i="1" s="1"/>
  <c r="K24" i="1" s="1"/>
  <c r="L24" i="1" s="1"/>
  <c r="G15" i="1"/>
  <c r="I15" i="1" s="1"/>
  <c r="K15" i="1" s="1"/>
  <c r="L15" i="1" s="1"/>
  <c r="G16" i="1"/>
  <c r="I16" i="1" s="1"/>
  <c r="K16" i="1" s="1"/>
  <c r="L16" i="1" s="1"/>
  <c r="G17" i="1"/>
  <c r="I17" i="1" s="1"/>
  <c r="K17" i="1" s="1"/>
  <c r="L17" i="1" s="1"/>
  <c r="G18" i="1"/>
  <c r="I18" i="1" s="1"/>
  <c r="K18" i="1" s="1"/>
  <c r="L18" i="1" s="1"/>
  <c r="G19" i="1"/>
  <c r="I19" i="1" s="1"/>
  <c r="K19" i="1" s="1"/>
  <c r="L19" i="1" s="1"/>
  <c r="G20" i="1"/>
  <c r="I20" i="1" s="1"/>
  <c r="K20" i="1" s="1"/>
  <c r="L20" i="1" s="1"/>
  <c r="G21" i="1"/>
  <c r="I21" i="1" s="1"/>
  <c r="K21" i="1" s="1"/>
  <c r="L21" i="1" s="1"/>
  <c r="G22" i="1"/>
  <c r="I22" i="1" s="1"/>
  <c r="K22" i="1" s="1"/>
  <c r="L22" i="1" s="1"/>
  <c r="G14" i="1"/>
  <c r="I14" i="1" s="1"/>
  <c r="G49" i="1"/>
  <c r="I49" i="1" s="1"/>
  <c r="K49" i="1" s="1"/>
  <c r="L49" i="1" s="1"/>
  <c r="G50" i="1"/>
  <c r="I50" i="1" s="1"/>
  <c r="K50" i="1" s="1"/>
  <c r="L50" i="1" s="1"/>
  <c r="G51" i="1"/>
  <c r="I51" i="1" s="1"/>
  <c r="K51" i="1" s="1"/>
  <c r="L51" i="1" s="1"/>
  <c r="G52" i="1"/>
  <c r="I52" i="1" s="1"/>
  <c r="K52" i="1" s="1"/>
  <c r="L52" i="1" s="1"/>
  <c r="G53" i="1"/>
  <c r="I53" i="1" s="1"/>
  <c r="K53" i="1" s="1"/>
  <c r="L53" i="1" s="1"/>
  <c r="G45" i="1"/>
  <c r="I45" i="1" s="1"/>
  <c r="K45" i="1" s="1"/>
  <c r="L45" i="1" s="1"/>
  <c r="G46" i="1"/>
  <c r="I46" i="1" s="1"/>
  <c r="K46" i="1" s="1"/>
  <c r="L46" i="1" s="1"/>
  <c r="G47" i="1"/>
  <c r="I47" i="1" s="1"/>
  <c r="K47" i="1" s="1"/>
  <c r="L47" i="1" s="1"/>
  <c r="G48" i="1"/>
  <c r="I48" i="1" s="1"/>
  <c r="K48" i="1" s="1"/>
  <c r="L48" i="1" s="1"/>
  <c r="I58" i="1"/>
  <c r="K58" i="1" s="1"/>
  <c r="I59" i="1"/>
  <c r="K59" i="1" s="1"/>
  <c r="I60" i="1"/>
  <c r="K60" i="1" s="1"/>
  <c r="C9" i="4" l="1"/>
  <c r="K57" i="1"/>
  <c r="K61" i="1" s="1"/>
  <c r="D10" i="4" s="1"/>
  <c r="D12" i="4" s="1"/>
  <c r="I61" i="1"/>
  <c r="E10" i="4" s="1"/>
  <c r="E12" i="4" s="1"/>
  <c r="K48" i="2"/>
  <c r="K49" i="2" s="1"/>
  <c r="K50" i="2" s="1"/>
  <c r="B9" i="4"/>
  <c r="K14" i="1"/>
  <c r="I54" i="1"/>
  <c r="G54" i="1"/>
  <c r="C10" i="4" l="1"/>
  <c r="C12" i="4" s="1"/>
  <c r="D16" i="4" s="1"/>
  <c r="K63" i="1"/>
  <c r="L14" i="1"/>
  <c r="L54" i="1" s="1"/>
  <c r="K54" i="1"/>
  <c r="K64" i="1" l="1"/>
  <c r="L64" i="1" s="1"/>
  <c r="B10" i="4"/>
  <c r="B12" i="4" s="1"/>
  <c r="D14" i="4" s="1"/>
  <c r="K65" i="1" l="1"/>
  <c r="K66" i="1" s="1"/>
  <c r="L65" i="1" l="1"/>
  <c r="L66" i="1" s="1"/>
</calcChain>
</file>

<file path=xl/sharedStrings.xml><?xml version="1.0" encoding="utf-8"?>
<sst xmlns="http://schemas.openxmlformats.org/spreadsheetml/2006/main" count="428" uniqueCount="174">
  <si>
    <t>Pos.</t>
  </si>
  <si>
    <t>Bezeichnung</t>
  </si>
  <si>
    <t>Belag</t>
  </si>
  <si>
    <t>Fläche
in m²</t>
  </si>
  <si>
    <t>Turnus
pro
Woche</t>
  </si>
  <si>
    <t>Tage
pro Jahr
d/a</t>
  </si>
  <si>
    <t>Jahres-
fläche
in m²</t>
  </si>
  <si>
    <t>jährl. Aus-
führungs-
zeit in h</t>
  </si>
  <si>
    <t>Stunden-
verrechnungs-
satz in €</t>
  </si>
  <si>
    <t>Jahres-
preis
in €</t>
  </si>
  <si>
    <t>Monats-
preis
in €</t>
  </si>
  <si>
    <t>EG links</t>
  </si>
  <si>
    <t>Eingangsbereich</t>
  </si>
  <si>
    <t>Fliesen</t>
  </si>
  <si>
    <t>2 W</t>
  </si>
  <si>
    <t>Aufenthaltsraum, Teil 1</t>
  </si>
  <si>
    <t>Aufenthaltsraum, Teil 2</t>
  </si>
  <si>
    <t>Ruheraum 1</t>
  </si>
  <si>
    <t>3 W</t>
  </si>
  <si>
    <t>Ruheraum 2</t>
  </si>
  <si>
    <t>WC EG li</t>
  </si>
  <si>
    <t>5 W</t>
  </si>
  <si>
    <t>EG, rechts</t>
  </si>
  <si>
    <t>WC Damen</t>
  </si>
  <si>
    <t>Dusche Damen</t>
  </si>
  <si>
    <t>WC Herren</t>
  </si>
  <si>
    <t>Dusche Herren</t>
  </si>
  <si>
    <t>Umkleideraum Herren</t>
  </si>
  <si>
    <t>Flur, 2. Abschnitt</t>
  </si>
  <si>
    <t>Flur 2 a , Wäschebereich</t>
  </si>
  <si>
    <t>Flur 3. Abschnitt</t>
  </si>
  <si>
    <t>Lieferantenschleuse</t>
  </si>
  <si>
    <t>Umkleideraum Damen 1</t>
  </si>
  <si>
    <t>Umkleideraum Damen 2</t>
  </si>
  <si>
    <t>1. OG, rechts</t>
  </si>
  <si>
    <t>Büro Standortleiter</t>
  </si>
  <si>
    <t>Flur</t>
  </si>
  <si>
    <t>Ruheraum 3/Azubi</t>
  </si>
  <si>
    <t>Ruheraum 4/Lager</t>
  </si>
  <si>
    <t>Lager 1</t>
  </si>
  <si>
    <t>Lager 2</t>
  </si>
  <si>
    <t>WC</t>
  </si>
  <si>
    <t>5W</t>
  </si>
  <si>
    <t>Grundreinigung</t>
  </si>
  <si>
    <t>Grundreinigung, alle Räume</t>
  </si>
  <si>
    <t>versch.</t>
  </si>
  <si>
    <t>1 x jährl.</t>
  </si>
  <si>
    <t>1</t>
  </si>
  <si>
    <t>Gesamt Grundreinigung</t>
  </si>
  <si>
    <t>Gesamtpreis, netto:</t>
  </si>
  <si>
    <t>Summe:</t>
  </si>
  <si>
    <t>Stundenver-
rechnungs-
satz in €</t>
  </si>
  <si>
    <t>Erdgeschoss</t>
  </si>
  <si>
    <t>0.01</t>
  </si>
  <si>
    <t>2W</t>
  </si>
  <si>
    <t>0.01 a</t>
  </si>
  <si>
    <t>0.02</t>
  </si>
  <si>
    <t>Flur zur Halle</t>
  </si>
  <si>
    <t>0.03</t>
  </si>
  <si>
    <t>Logistik/Lieferantenschleuse</t>
  </si>
  <si>
    <t>0.05</t>
  </si>
  <si>
    <t>Lager Bekleidung</t>
  </si>
  <si>
    <t>3W</t>
  </si>
  <si>
    <t>0.06</t>
  </si>
  <si>
    <t>Desinfektionsdusche</t>
  </si>
  <si>
    <t>0.07</t>
  </si>
  <si>
    <t>Desinfektion WC</t>
  </si>
  <si>
    <t>0.08</t>
  </si>
  <si>
    <t>Desinfektion Umkleideraum</t>
  </si>
  <si>
    <t>1W</t>
  </si>
  <si>
    <t>0.10</t>
  </si>
  <si>
    <t>Schwarzbereich</t>
  </si>
  <si>
    <t>1. Obergeschoss</t>
  </si>
  <si>
    <t>1.01</t>
  </si>
  <si>
    <t>Linoleum</t>
  </si>
  <si>
    <t>1.02</t>
  </si>
  <si>
    <t>1.03</t>
  </si>
  <si>
    <t>Ruheraum</t>
  </si>
  <si>
    <t>1.04</t>
  </si>
  <si>
    <t>1.05</t>
  </si>
  <si>
    <t>Ruheraum (Notarzt)</t>
  </si>
  <si>
    <t>1.06</t>
  </si>
  <si>
    <t>Umkleideraum Damen</t>
  </si>
  <si>
    <t>1.07</t>
  </si>
  <si>
    <t>WC Vorraum Damen</t>
  </si>
  <si>
    <t>1.07-1</t>
  </si>
  <si>
    <t>1.08</t>
  </si>
  <si>
    <t>1.09</t>
  </si>
  <si>
    <t>WC Vorraum Herren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</si>
  <si>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</si>
  <si>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</si>
  <si>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</si>
  <si>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</si>
  <si>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</si>
  <si>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</si>
  <si>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</si>
  <si>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</si>
  <si>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</si>
  <si>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Lager</t>
  </si>
  <si>
    <t>1.19</t>
  </si>
  <si>
    <t>Putzmittelraum</t>
  </si>
  <si>
    <t>2. Obergeschoss</t>
  </si>
  <si>
    <t>2.01</t>
  </si>
  <si>
    <t>Linolium</t>
  </si>
  <si>
    <t>2.02</t>
  </si>
  <si>
    <t>2.03</t>
  </si>
  <si>
    <t>2.04</t>
  </si>
  <si>
    <t>Schulungsraum</t>
  </si>
  <si>
    <t>2.06</t>
  </si>
  <si>
    <t xml:space="preserve">WC </t>
  </si>
  <si>
    <t>2.07</t>
  </si>
  <si>
    <t>Büro Rettungswache</t>
  </si>
  <si>
    <t>2.09</t>
  </si>
  <si>
    <t>2.10</t>
  </si>
  <si>
    <t>Aufenthaltsraum - Essen</t>
  </si>
  <si>
    <t>2.11</t>
  </si>
  <si>
    <t>Aufenthaltsraum mit Teeküche</t>
  </si>
  <si>
    <t>Grundreinigung, alle Räume
 (Funktional- und Sozialräume)</t>
  </si>
  <si>
    <t>0.14</t>
  </si>
  <si>
    <t>Grundreinigung Fahrzeughalle II</t>
  </si>
  <si>
    <t>0.15</t>
  </si>
  <si>
    <t>Grundreinigung Waschhalle</t>
  </si>
  <si>
    <t>0.16</t>
  </si>
  <si>
    <t>Grundreinigung Fahrzeughalle</t>
  </si>
  <si>
    <t>Ebene/
Etage</t>
  </si>
  <si>
    <t>EG</t>
  </si>
  <si>
    <t>Stein, Terrazo</t>
  </si>
  <si>
    <t>PVC</t>
  </si>
  <si>
    <t>Umkleideraum</t>
  </si>
  <si>
    <t>Dusche/WC Herren</t>
  </si>
  <si>
    <t>Desinfektionsraum</t>
  </si>
  <si>
    <t>Treppenhaus</t>
  </si>
  <si>
    <t>0</t>
  </si>
  <si>
    <t>1. OG</t>
  </si>
  <si>
    <t>Flur mit Arbeitsplatz</t>
  </si>
  <si>
    <t>Aufenthaltsraum</t>
  </si>
  <si>
    <t>Parkett</t>
  </si>
  <si>
    <t>Teeküche</t>
  </si>
  <si>
    <t>1. OG, Nebengebäude</t>
  </si>
  <si>
    <t>Büro Wachenleiter</t>
  </si>
  <si>
    <t>Beratungsraum</t>
  </si>
  <si>
    <t>Garage</t>
  </si>
  <si>
    <t>Klinker</t>
  </si>
  <si>
    <t>Desiraum + Dusche</t>
  </si>
  <si>
    <t>Sauberlaufzone</t>
  </si>
  <si>
    <t>Raum-
num-
mer</t>
  </si>
  <si>
    <t>Treppenhaus*</t>
  </si>
  <si>
    <t>Stufen zur Dachterrasse*</t>
  </si>
  <si>
    <t>Standort</t>
  </si>
  <si>
    <t>Kleinbeeren</t>
  </si>
  <si>
    <t>Ludwigsfelde</t>
  </si>
  <si>
    <t>Trebbin</t>
  </si>
  <si>
    <t>Preis UR/Jahr
in Euro</t>
  </si>
  <si>
    <t>EP Grundreinigung
in Euro</t>
  </si>
  <si>
    <t>Summen Los 1</t>
  </si>
  <si>
    <t>Angebotssumme Reinigung, gesamt:</t>
  </si>
  <si>
    <t>Ausführungszeit, gesamt:</t>
  </si>
  <si>
    <t>kalkulierte
Ausführungszeit
Unterhaltsreinigung
in h</t>
  </si>
  <si>
    <t>kalkulierte
Ausführungszeit Grundreinigung
in h</t>
  </si>
  <si>
    <t>Summen:</t>
  </si>
  <si>
    <t>Ausführungszeit:</t>
  </si>
  <si>
    <t>Ust. (19 %):</t>
  </si>
  <si>
    <t xml:space="preserve">Los 1 -  Unterhaltsreinigung - RW Ludwigsfelde, Straße der Jugend 63 a, Preisblatt      </t>
  </si>
  <si>
    <t xml:space="preserve">LOS 1 - Unterhaltsreinigung - RW Trebbin, Preisblatt                                                                                                             </t>
  </si>
  <si>
    <r>
      <t xml:space="preserve">Los 1 - Unterhaltsreinigung - RW Kleinbeeren, Preisblatt                                                                                         </t>
    </r>
    <r>
      <rPr>
        <sz val="10"/>
        <rFont val="Arial"/>
        <family val="2"/>
      </rPr>
      <t xml:space="preserve">     </t>
    </r>
  </si>
  <si>
    <t xml:space="preserve">Zusammenstellung Angebot Los 1                                                                     </t>
  </si>
  <si>
    <t>Rettungsdienst Teltow-Fläming
Eigenbetrieb des Landkreises Teltow-Fläming</t>
  </si>
  <si>
    <t>Hinweis für Bieter:</t>
  </si>
  <si>
    <t>Bieter:</t>
  </si>
  <si>
    <t>Leistungs-zahl
m²/h</t>
  </si>
  <si>
    <t xml:space="preserve">Bitte befüllen Sie die gelb hinterlegten Felder. </t>
  </si>
  <si>
    <t>Eingangsbereich/Treppenhaus</t>
  </si>
  <si>
    <t>Die Datei "Stundenverrechnungssatz_UHR_Los 1-6" ist dem Angebot ausgefüllt beizufügen.</t>
  </si>
  <si>
    <t>Vergabe Nr. 81 01.11.81 / VIII/2026
Reinigungsleistungen für den Rettungsdienst Teltow-Fläming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</si>
</sst>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@"/>
    <numFmt numFmtId="165" formatCode="#,##0.000\ _€"/>
    <numFmt numFmtId="166" formatCode="#,##0.00\ &quot;€&quot;"/>
    <numFmt numFmtId="167" formatCode="#,##0.00\ _€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4" tint="0.59999389629810485"/>
      <name val="Arial"/>
      <family val="2"/>
    </font>
    <font>
      <b/>
      <sz val="10"/>
      <color theme="4" tint="0.59999389629810485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1" fillId="0" borderId="0"/>
    <xf numFmtId="0" fontId="2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7" borderId="0" applyNumberFormat="0" applyBorder="0" applyAlignment="0" applyProtection="0"/>
    <xf numFmtId="0" fontId="19" fillId="22" borderId="2" applyNumberFormat="0" applyAlignment="0" applyProtection="0"/>
    <xf numFmtId="0" fontId="20" fillId="23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2" applyNumberFormat="0" applyAlignment="0" applyProtection="0"/>
    <xf numFmtId="0" fontId="27" fillId="0" borderId="7" applyNumberFormat="0" applyFill="0" applyAlignment="0" applyProtection="0"/>
    <xf numFmtId="0" fontId="2" fillId="25" borderId="8" applyNumberFormat="0" applyFont="0" applyAlignment="0" applyProtection="0"/>
    <xf numFmtId="0" fontId="28" fillId="22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31" fillId="26" borderId="0" applyNumberFormat="0" applyBorder="0" applyAlignment="0" applyProtection="0"/>
  </cellStyleXfs>
  <cellXfs count="178">
    <xf numFmtId="0" fontId="0" fillId="0" borderId="0" xfId="0"/>
    <xf numFmtId="164" fontId="4" fillId="0" borderId="1" xfId="2" applyNumberFormat="1" applyFont="1" applyFill="1" applyBorder="1" applyAlignment="1" applyProtection="1">
      <alignment horizontal="left" vertical="center"/>
    </xf>
    <xf numFmtId="164" fontId="4" fillId="0" borderId="1" xfId="2" applyNumberFormat="1" applyFont="1" applyFill="1" applyBorder="1" applyAlignment="1" applyProtection="1">
      <alignment vertical="center"/>
    </xf>
    <xf numFmtId="4" fontId="4" fillId="0" borderId="1" xfId="2" applyNumberFormat="1" applyFont="1" applyFill="1" applyBorder="1" applyAlignment="1" applyProtection="1">
      <alignment vertical="center"/>
    </xf>
    <xf numFmtId="164" fontId="4" fillId="0" borderId="1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/>
    </xf>
    <xf numFmtId="2" fontId="7" fillId="0" borderId="1" xfId="2" applyNumberFormat="1" applyFont="1" applyFill="1" applyBorder="1" applyAlignment="1" applyProtection="1">
      <alignment horizontal="right" vertical="center"/>
    </xf>
    <xf numFmtId="0" fontId="6" fillId="2" borderId="0" xfId="2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4" fillId="2" borderId="0" xfId="2" applyFont="1" applyFill="1" applyBorder="1" applyAlignment="1" applyProtection="1">
      <alignment vertical="center"/>
    </xf>
    <xf numFmtId="164" fontId="15" fillId="2" borderId="0" xfId="2" applyNumberFormat="1" applyFont="1" applyFill="1" applyBorder="1" applyAlignment="1" applyProtection="1">
      <alignment horizontal="right" vertical="center"/>
    </xf>
    <xf numFmtId="0" fontId="5" fillId="2" borderId="0" xfId="1" applyFont="1" applyFill="1" applyBorder="1" applyAlignment="1" applyProtection="1">
      <alignment vertical="center"/>
    </xf>
    <xf numFmtId="4" fontId="4" fillId="2" borderId="0" xfId="2" applyNumberFormat="1" applyFont="1" applyFill="1" applyBorder="1" applyAlignment="1" applyProtection="1">
      <alignment vertical="center"/>
    </xf>
    <xf numFmtId="4" fontId="3" fillId="2" borderId="0" xfId="2" applyNumberFormat="1" applyFont="1" applyFill="1" applyBorder="1" applyAlignment="1" applyProtection="1">
      <alignment horizontal="right" vertical="center"/>
    </xf>
    <xf numFmtId="4" fontId="4" fillId="2" borderId="0" xfId="2" applyNumberFormat="1" applyFont="1" applyFill="1" applyBorder="1" applyAlignment="1" applyProtection="1">
      <alignment horizontal="right" vertical="center"/>
    </xf>
    <xf numFmtId="4" fontId="6" fillId="2" borderId="0" xfId="2" applyNumberFormat="1" applyFont="1" applyFill="1" applyBorder="1" applyAlignment="1" applyProtection="1">
      <alignment horizontal="right" vertical="center"/>
    </xf>
    <xf numFmtId="2" fontId="7" fillId="2" borderId="0" xfId="2" applyNumberFormat="1" applyFont="1" applyFill="1" applyBorder="1" applyAlignment="1" applyProtection="1">
      <alignment horizontal="right" vertical="center"/>
    </xf>
    <xf numFmtId="0" fontId="7" fillId="2" borderId="1" xfId="2" applyFont="1" applyFill="1" applyBorder="1" applyAlignment="1" applyProtection="1">
      <alignment horizontal="left" vertical="center"/>
    </xf>
    <xf numFmtId="164" fontId="7" fillId="0" borderId="1" xfId="2" applyNumberFormat="1" applyFont="1" applyFill="1" applyBorder="1" applyAlignment="1" applyProtection="1">
      <alignment horizontal="left" vertical="center" wrapText="1"/>
    </xf>
    <xf numFmtId="0" fontId="1" fillId="0" borderId="1" xfId="1" applyFont="1" applyBorder="1" applyAlignment="1" applyProtection="1">
      <alignment vertical="center"/>
    </xf>
    <xf numFmtId="4" fontId="4" fillId="3" borderId="1" xfId="2" applyNumberFormat="1" applyFont="1" applyFill="1" applyBorder="1" applyAlignment="1" applyProtection="1">
      <alignment vertical="center"/>
    </xf>
    <xf numFmtId="4" fontId="4" fillId="0" borderId="0" xfId="2" applyNumberFormat="1" applyFont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164" fontId="7" fillId="0" borderId="1" xfId="2" applyNumberFormat="1" applyFont="1" applyFill="1" applyBorder="1" applyAlignment="1" applyProtection="1">
      <alignment horizontal="left" vertical="center"/>
    </xf>
    <xf numFmtId="164" fontId="7" fillId="0" borderId="1" xfId="2" applyNumberFormat="1" applyFont="1" applyFill="1" applyBorder="1" applyAlignment="1" applyProtection="1">
      <alignment vertical="center"/>
    </xf>
    <xf numFmtId="4" fontId="7" fillId="0" borderId="1" xfId="2" applyNumberFormat="1" applyFont="1" applyFill="1" applyBorder="1" applyAlignment="1" applyProtection="1">
      <alignment vertical="center"/>
    </xf>
    <xf numFmtId="164" fontId="7" fillId="0" borderId="1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 applyProtection="1">
      <alignment horizontal="center" vertical="center"/>
    </xf>
    <xf numFmtId="4" fontId="7" fillId="0" borderId="1" xfId="2" applyNumberFormat="1" applyFont="1" applyFill="1" applyBorder="1" applyAlignment="1" applyProtection="1">
      <alignment horizontal="right" vertical="center"/>
    </xf>
    <xf numFmtId="0" fontId="7" fillId="2" borderId="1" xfId="2" applyFont="1" applyFill="1" applyBorder="1" applyAlignment="1" applyProtection="1">
      <alignment horizontal="center" vertical="center" wrapText="1"/>
    </xf>
    <xf numFmtId="164" fontId="7" fillId="2" borderId="1" xfId="2" applyNumberFormat="1" applyFont="1" applyFill="1" applyBorder="1" applyAlignment="1" applyProtection="1">
      <alignment horizontal="left" vertical="center"/>
    </xf>
    <xf numFmtId="164" fontId="7" fillId="2" borderId="1" xfId="2" applyNumberFormat="1" applyFont="1" applyFill="1" applyBorder="1" applyAlignment="1" applyProtection="1">
      <alignment vertical="center"/>
    </xf>
    <xf numFmtId="4" fontId="7" fillId="2" borderId="1" xfId="2" applyNumberFormat="1" applyFont="1" applyFill="1" applyBorder="1" applyAlignment="1" applyProtection="1">
      <alignment vertical="center"/>
    </xf>
    <xf numFmtId="164" fontId="7" fillId="2" borderId="1" xfId="2" applyNumberFormat="1" applyFont="1" applyFill="1" applyBorder="1" applyAlignment="1" applyProtection="1">
      <alignment horizontal="center" vertical="center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0" fontId="4" fillId="0" borderId="1" xfId="2" applyFont="1" applyFill="1" applyBorder="1" applyAlignment="1" applyProtection="1">
      <alignment horizontal="left" vertical="center"/>
    </xf>
    <xf numFmtId="0" fontId="7" fillId="0" borderId="1" xfId="2" applyFont="1" applyFill="1" applyBorder="1" applyAlignment="1" applyProtection="1">
      <alignment horizontal="left" vertical="center"/>
    </xf>
    <xf numFmtId="167" fontId="7" fillId="0" borderId="1" xfId="2" applyNumberFormat="1" applyFont="1" applyFill="1" applyBorder="1" applyAlignment="1" applyProtection="1">
      <alignment horizontal="right" vertical="center"/>
    </xf>
    <xf numFmtId="0" fontId="1" fillId="0" borderId="1" xfId="1" applyBorder="1" applyAlignment="1" applyProtection="1">
      <alignment vertical="center"/>
    </xf>
    <xf numFmtId="0" fontId="0" fillId="0" borderId="0" xfId="0" applyProtection="1"/>
    <xf numFmtId="0" fontId="1" fillId="0" borderId="0" xfId="1" applyProtection="1"/>
    <xf numFmtId="0" fontId="3" fillId="0" borderId="0" xfId="2" applyFont="1" applyAlignment="1" applyProtection="1">
      <alignment vertical="center"/>
    </xf>
    <xf numFmtId="166" fontId="3" fillId="0" borderId="0" xfId="2" applyNumberFormat="1" applyFont="1" applyAlignment="1" applyProtection="1">
      <alignment vertical="center"/>
    </xf>
    <xf numFmtId="0" fontId="4" fillId="0" borderId="0" xfId="2" applyFont="1" applyAlignment="1" applyProtection="1">
      <alignment horizontal="center" vertical="center"/>
    </xf>
    <xf numFmtId="4" fontId="4" fillId="0" borderId="0" xfId="2" applyNumberFormat="1" applyFont="1" applyAlignment="1" applyProtection="1">
      <alignment horizontal="center" vertical="center"/>
    </xf>
    <xf numFmtId="4" fontId="7" fillId="0" borderId="1" xfId="2" applyNumberFormat="1" applyFont="1" applyFill="1" applyBorder="1" applyAlignment="1" applyProtection="1">
      <alignment horizontal="right" vertical="center" indent="1"/>
    </xf>
    <xf numFmtId="166" fontId="6" fillId="0" borderId="1" xfId="2" applyNumberFormat="1" applyFont="1" applyFill="1" applyBorder="1" applyAlignment="1" applyProtection="1">
      <alignment horizontal="right" vertical="center"/>
    </xf>
    <xf numFmtId="4" fontId="1" fillId="0" borderId="0" xfId="1" applyNumberFormat="1" applyProtection="1"/>
    <xf numFmtId="4" fontId="0" fillId="0" borderId="0" xfId="0" applyNumberFormat="1" applyProtection="1"/>
    <xf numFmtId="49" fontId="1" fillId="0" borderId="1" xfId="1" applyNumberFormat="1" applyBorder="1" applyAlignment="1" applyProtection="1">
      <alignment vertical="center"/>
    </xf>
    <xf numFmtId="0" fontId="1" fillId="0" borderId="1" xfId="1" applyBorder="1" applyAlignment="1" applyProtection="1">
      <alignment vertical="center" wrapText="1"/>
    </xf>
    <xf numFmtId="2" fontId="1" fillId="0" borderId="1" xfId="1" applyNumberFormat="1" applyBorder="1" applyAlignment="1" applyProtection="1">
      <alignment horizontal="right" vertical="center"/>
    </xf>
    <xf numFmtId="16" fontId="1" fillId="0" borderId="1" xfId="1" applyNumberFormat="1" applyBorder="1" applyAlignment="1" applyProtection="1">
      <alignment vertical="center"/>
    </xf>
    <xf numFmtId="2" fontId="1" fillId="0" borderId="1" xfId="1" applyNumberFormat="1" applyFont="1" applyBorder="1" applyAlignment="1" applyProtection="1">
      <alignment horizontal="right" vertical="center"/>
    </xf>
    <xf numFmtId="2" fontId="0" fillId="0" borderId="0" xfId="0" applyNumberFormat="1" applyProtection="1"/>
    <xf numFmtId="0" fontId="32" fillId="0" borderId="0" xfId="0" applyFont="1" applyProtection="1"/>
    <xf numFmtId="2" fontId="4" fillId="0" borderId="0" xfId="2" applyNumberFormat="1" applyFont="1" applyBorder="1" applyAlignment="1" applyProtection="1">
      <alignment vertical="center"/>
    </xf>
    <xf numFmtId="164" fontId="1" fillId="0" borderId="1" xfId="1" applyNumberFormat="1" applyFont="1" applyBorder="1" applyAlignment="1" applyProtection="1">
      <alignment horizontal="left" vertical="center"/>
    </xf>
    <xf numFmtId="164" fontId="7" fillId="0" borderId="1" xfId="2" applyNumberFormat="1" applyFont="1" applyFill="1" applyBorder="1" applyAlignment="1" applyProtection="1">
      <alignment horizontal="right" vertical="center"/>
    </xf>
    <xf numFmtId="4" fontId="4" fillId="3" borderId="1" xfId="2" applyNumberFormat="1" applyFont="1" applyFill="1" applyBorder="1" applyAlignment="1" applyProtection="1">
      <alignment horizontal="right" vertical="center"/>
    </xf>
    <xf numFmtId="0" fontId="1" fillId="0" borderId="1" xfId="1" applyBorder="1" applyAlignment="1" applyProtection="1">
      <alignment horizontal="right" vertical="center"/>
    </xf>
    <xf numFmtId="4" fontId="33" fillId="0" borderId="0" xfId="0" applyNumberFormat="1" applyFont="1" applyAlignment="1" applyProtection="1">
      <alignment vertical="center"/>
    </xf>
    <xf numFmtId="4" fontId="11" fillId="0" borderId="0" xfId="0" applyNumberFormat="1" applyFont="1" applyAlignment="1" applyProtection="1">
      <alignment vertical="center"/>
    </xf>
    <xf numFmtId="4" fontId="33" fillId="0" borderId="1" xfId="0" applyNumberFormat="1" applyFont="1" applyBorder="1" applyAlignment="1" applyProtection="1">
      <alignment vertical="center"/>
    </xf>
    <xf numFmtId="4" fontId="33" fillId="27" borderId="1" xfId="0" applyNumberFormat="1" applyFont="1" applyFill="1" applyBorder="1" applyAlignment="1" applyProtection="1">
      <alignment horizontal="center" vertical="center" wrapText="1"/>
    </xf>
    <xf numFmtId="4" fontId="33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vertical="center"/>
    </xf>
    <xf numFmtId="4" fontId="11" fillId="27" borderId="1" xfId="0" applyNumberFormat="1" applyFont="1" applyFill="1" applyBorder="1" applyAlignment="1" applyProtection="1">
      <alignment vertical="center"/>
    </xf>
    <xf numFmtId="4" fontId="33" fillId="0" borderId="14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6" fillId="2" borderId="1" xfId="2" applyFont="1" applyFill="1" applyBorder="1" applyAlignment="1" applyProtection="1">
      <alignment horizontal="left" vertical="center" wrapText="1"/>
    </xf>
    <xf numFmtId="2" fontId="6" fillId="2" borderId="1" xfId="2" applyNumberFormat="1" applyFont="1" applyFill="1" applyBorder="1" applyAlignment="1" applyProtection="1">
      <alignment horizontal="center" vertical="center" wrapText="1"/>
    </xf>
    <xf numFmtId="1" fontId="6" fillId="2" borderId="1" xfId="2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left" wrapText="1"/>
    </xf>
    <xf numFmtId="1" fontId="4" fillId="28" borderId="1" xfId="2" applyNumberFormat="1" applyFont="1" applyFill="1" applyBorder="1" applyAlignment="1" applyProtection="1">
      <alignment horizontal="right" vertical="center"/>
      <protection locked="0"/>
    </xf>
    <xf numFmtId="167" fontId="7" fillId="28" borderId="1" xfId="2" applyNumberFormat="1" applyFont="1" applyFill="1" applyBorder="1" applyAlignment="1" applyProtection="1">
      <alignment horizontal="right" vertical="center"/>
      <protection locked="0"/>
    </xf>
    <xf numFmtId="0" fontId="35" fillId="0" borderId="0" xfId="0" applyFont="1" applyAlignment="1" applyProtection="1"/>
    <xf numFmtId="0" fontId="4" fillId="28" borderId="1" xfId="2" applyFont="1" applyFill="1" applyBorder="1" applyAlignment="1" applyProtection="1">
      <alignment horizontal="right" vertical="center"/>
      <protection locked="0"/>
    </xf>
    <xf numFmtId="167" fontId="1" fillId="28" borderId="1" xfId="1" applyNumberFormat="1" applyFont="1" applyFill="1" applyBorder="1" applyAlignment="1" applyProtection="1">
      <alignment horizontal="right" vertical="center"/>
      <protection locked="0"/>
    </xf>
    <xf numFmtId="0" fontId="4" fillId="29" borderId="1" xfId="2" applyFont="1" applyFill="1" applyBorder="1" applyAlignment="1" applyProtection="1">
      <alignment horizontal="left" vertical="center"/>
    </xf>
    <xf numFmtId="164" fontId="3" fillId="29" borderId="1" xfId="2" applyNumberFormat="1" applyFont="1" applyFill="1" applyBorder="1" applyAlignment="1" applyProtection="1">
      <alignment horizontal="left" vertical="center"/>
    </xf>
    <xf numFmtId="164" fontId="4" fillId="29" borderId="1" xfId="2" applyNumberFormat="1" applyFont="1" applyFill="1" applyBorder="1" applyAlignment="1" applyProtection="1">
      <alignment vertical="center"/>
    </xf>
    <xf numFmtId="4" fontId="3" fillId="29" borderId="1" xfId="2" applyNumberFormat="1" applyFont="1" applyFill="1" applyBorder="1" applyAlignment="1" applyProtection="1">
      <alignment vertical="center"/>
    </xf>
    <xf numFmtId="164" fontId="4" fillId="29" borderId="1" xfId="2" applyNumberFormat="1" applyFont="1" applyFill="1" applyBorder="1" applyAlignment="1" applyProtection="1">
      <alignment horizontal="center" vertical="center"/>
    </xf>
    <xf numFmtId="1" fontId="4" fillId="29" borderId="1" xfId="2" applyNumberFormat="1" applyFont="1" applyFill="1" applyBorder="1" applyAlignment="1" applyProtection="1">
      <alignment horizontal="center" vertical="center"/>
    </xf>
    <xf numFmtId="4" fontId="4" fillId="29" borderId="1" xfId="2" applyNumberFormat="1" applyFont="1" applyFill="1" applyBorder="1" applyAlignment="1" applyProtection="1">
      <alignment horizontal="right" vertical="center"/>
    </xf>
    <xf numFmtId="4" fontId="7" fillId="29" borderId="1" xfId="2" applyNumberFormat="1" applyFont="1" applyFill="1" applyBorder="1" applyAlignment="1" applyProtection="1">
      <alignment horizontal="right" vertical="center"/>
    </xf>
    <xf numFmtId="4" fontId="31" fillId="29" borderId="1" xfId="43" applyNumberFormat="1" applyFill="1" applyBorder="1" applyAlignment="1" applyProtection="1">
      <alignment horizontal="right" vertical="center"/>
    </xf>
    <xf numFmtId="4" fontId="4" fillId="29" borderId="1" xfId="2" applyNumberFormat="1" applyFont="1" applyFill="1" applyBorder="1" applyAlignment="1" applyProtection="1">
      <alignment horizontal="center" vertical="center"/>
    </xf>
    <xf numFmtId="164" fontId="6" fillId="29" borderId="1" xfId="2" applyNumberFormat="1" applyFont="1" applyFill="1" applyBorder="1" applyAlignment="1" applyProtection="1">
      <alignment vertical="center"/>
    </xf>
    <xf numFmtId="164" fontId="6" fillId="29" borderId="1" xfId="2" applyNumberFormat="1" applyFont="1" applyFill="1" applyBorder="1" applyAlignment="1" applyProtection="1">
      <alignment horizontal="center" vertical="center"/>
    </xf>
    <xf numFmtId="4" fontId="3" fillId="29" borderId="1" xfId="2" applyNumberFormat="1" applyFont="1" applyFill="1" applyBorder="1" applyAlignment="1" applyProtection="1">
      <alignment horizontal="right" vertical="center"/>
    </xf>
    <xf numFmtId="4" fontId="6" fillId="29" borderId="1" xfId="2" applyNumberFormat="1" applyFont="1" applyFill="1" applyBorder="1" applyAlignment="1" applyProtection="1">
      <alignment horizontal="right" vertical="center"/>
    </xf>
    <xf numFmtId="4" fontId="5" fillId="29" borderId="1" xfId="2" applyNumberFormat="1" applyFont="1" applyFill="1" applyBorder="1" applyAlignment="1" applyProtection="1">
      <alignment horizontal="left" vertical="center"/>
    </xf>
    <xf numFmtId="2" fontId="7" fillId="28" borderId="1" xfId="2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wrapText="1"/>
    </xf>
    <xf numFmtId="0" fontId="1" fillId="2" borderId="0" xfId="0" applyFont="1" applyFill="1" applyAlignment="1" applyProtection="1">
      <alignment horizontal="left" wrapText="1"/>
    </xf>
    <xf numFmtId="0" fontId="0" fillId="2" borderId="0" xfId="0" applyFill="1" applyProtection="1"/>
    <xf numFmtId="164" fontId="3" fillId="29" borderId="1" xfId="2" applyNumberFormat="1" applyFont="1" applyFill="1" applyBorder="1" applyAlignment="1" applyProtection="1">
      <alignment vertical="center"/>
    </xf>
    <xf numFmtId="164" fontId="8" fillId="29" borderId="1" xfId="2" applyNumberFormat="1" applyFont="1" applyFill="1" applyBorder="1" applyAlignment="1" applyProtection="1">
      <alignment horizontal="center" vertical="center"/>
    </xf>
    <xf numFmtId="4" fontId="8" fillId="29" borderId="1" xfId="2" applyNumberFormat="1" applyFont="1" applyFill="1" applyBorder="1" applyAlignment="1" applyProtection="1">
      <alignment horizontal="right" vertical="center"/>
    </xf>
    <xf numFmtId="165" fontId="7" fillId="29" borderId="1" xfId="2" applyNumberFormat="1" applyFont="1" applyFill="1" applyBorder="1" applyAlignment="1" applyProtection="1">
      <alignment horizontal="right" vertical="center"/>
    </xf>
    <xf numFmtId="3" fontId="7" fillId="28" borderId="1" xfId="2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7" fillId="28" borderId="1" xfId="2" applyNumberFormat="1" applyFont="1" applyFill="1" applyBorder="1" applyAlignment="1" applyProtection="1">
      <alignment horizontal="right" vertical="center"/>
      <protection locked="0"/>
    </xf>
    <xf numFmtId="0" fontId="4" fillId="28" borderId="1" xfId="2" applyFont="1" applyFill="1" applyBorder="1" applyAlignment="1" applyProtection="1">
      <alignment vertical="center"/>
      <protection locked="0"/>
    </xf>
    <xf numFmtId="0" fontId="6" fillId="29" borderId="1" xfId="2" applyFont="1" applyFill="1" applyBorder="1" applyAlignment="1" applyProtection="1">
      <alignment horizontal="center" vertical="center"/>
    </xf>
    <xf numFmtId="2" fontId="6" fillId="29" borderId="1" xfId="2" applyNumberFormat="1" applyFont="1" applyFill="1" applyBorder="1" applyAlignment="1" applyProtection="1">
      <alignment horizontal="right" vertical="center"/>
    </xf>
    <xf numFmtId="4" fontId="4" fillId="29" borderId="1" xfId="2" applyNumberFormat="1" applyFont="1" applyFill="1" applyBorder="1" applyAlignment="1" applyProtection="1">
      <alignment vertical="center"/>
    </xf>
    <xf numFmtId="167" fontId="3" fillId="29" borderId="1" xfId="2" applyNumberFormat="1" applyFont="1" applyFill="1" applyBorder="1" applyAlignment="1" applyProtection="1">
      <alignment horizontal="right" vertical="center"/>
    </xf>
    <xf numFmtId="4" fontId="6" fillId="2" borderId="1" xfId="2" applyNumberFormat="1" applyFont="1" applyFill="1" applyBorder="1" applyAlignment="1" applyProtection="1">
      <alignment horizontal="right" vertical="center"/>
    </xf>
    <xf numFmtId="166" fontId="6" fillId="2" borderId="1" xfId="2" applyNumberFormat="1" applyFont="1" applyFill="1" applyBorder="1" applyAlignment="1" applyProtection="1">
      <alignment horizontal="right" vertical="center"/>
    </xf>
    <xf numFmtId="4" fontId="33" fillId="27" borderId="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wrapText="1"/>
    </xf>
    <xf numFmtId="166" fontId="7" fillId="2" borderId="1" xfId="2" applyNumberFormat="1" applyFont="1" applyFill="1" applyBorder="1" applyAlignment="1" applyProtection="1">
      <alignment horizontal="right" vertical="center"/>
    </xf>
    <xf numFmtId="0" fontId="4" fillId="2" borderId="1" xfId="2" applyNumberFormat="1" applyFont="1" applyFill="1" applyBorder="1" applyAlignment="1" applyProtection="1">
      <alignment horizontal="right" vertical="center"/>
    </xf>
    <xf numFmtId="166" fontId="12" fillId="2" borderId="1" xfId="2" applyNumberFormat="1" applyFont="1" applyFill="1" applyBorder="1" applyAlignment="1" applyProtection="1">
      <alignment horizontal="right" vertical="center"/>
    </xf>
    <xf numFmtId="4" fontId="4" fillId="2" borderId="1" xfId="2" applyNumberFormat="1" applyFont="1" applyFill="1" applyBorder="1" applyAlignment="1" applyProtection="1">
      <alignment horizontal="right" vertical="center"/>
    </xf>
    <xf numFmtId="4" fontId="12" fillId="2" borderId="1" xfId="2" applyNumberFormat="1" applyFont="1" applyFill="1" applyBorder="1" applyAlignment="1" applyProtection="1">
      <alignment horizontal="right" vertical="center"/>
    </xf>
    <xf numFmtId="4" fontId="13" fillId="2" borderId="1" xfId="2" applyNumberFormat="1" applyFont="1" applyFill="1" applyBorder="1" applyAlignment="1" applyProtection="1">
      <alignment horizontal="right" vertical="center"/>
    </xf>
    <xf numFmtId="4" fontId="14" fillId="2" borderId="1" xfId="2" applyNumberFormat="1" applyFont="1" applyFill="1" applyBorder="1" applyAlignment="1" applyProtection="1">
      <alignment horizontal="right" vertical="center"/>
    </xf>
    <xf numFmtId="0" fontId="3" fillId="30" borderId="1" xfId="2" applyFont="1" applyFill="1" applyBorder="1" applyAlignment="1" applyProtection="1">
      <alignment horizontal="left" vertical="center"/>
    </xf>
    <xf numFmtId="4" fontId="6" fillId="30" borderId="1" xfId="2" applyNumberFormat="1" applyFont="1" applyFill="1" applyBorder="1" applyAlignment="1" applyProtection="1">
      <alignment horizontal="right" vertical="center" indent="1"/>
    </xf>
    <xf numFmtId="164" fontId="6" fillId="30" borderId="1" xfId="2" applyNumberFormat="1" applyFont="1" applyFill="1" applyBorder="1" applyAlignment="1" applyProtection="1">
      <alignment vertical="center"/>
    </xf>
    <xf numFmtId="164" fontId="6" fillId="30" borderId="1" xfId="2" applyNumberFormat="1" applyFont="1" applyFill="1" applyBorder="1" applyAlignment="1" applyProtection="1">
      <alignment horizontal="center" vertical="center"/>
    </xf>
    <xf numFmtId="4" fontId="3" fillId="30" borderId="1" xfId="2" applyNumberFormat="1" applyFont="1" applyFill="1" applyBorder="1" applyAlignment="1" applyProtection="1">
      <alignment horizontal="right" vertical="center"/>
    </xf>
    <xf numFmtId="165" fontId="9" fillId="30" borderId="1" xfId="2" applyNumberFormat="1" applyFont="1" applyFill="1" applyBorder="1" applyAlignment="1" applyProtection="1">
      <alignment horizontal="right" vertical="center"/>
    </xf>
    <xf numFmtId="4" fontId="6" fillId="30" borderId="1" xfId="2" applyNumberFormat="1" applyFont="1" applyFill="1" applyBorder="1" applyAlignment="1" applyProtection="1">
      <alignment horizontal="right" vertical="center"/>
    </xf>
    <xf numFmtId="164" fontId="6" fillId="30" borderId="1" xfId="2" applyNumberFormat="1" applyFont="1" applyFill="1" applyBorder="1" applyAlignment="1" applyProtection="1">
      <alignment horizontal="left" vertical="center"/>
    </xf>
    <xf numFmtId="0" fontId="1" fillId="30" borderId="1" xfId="1" applyFont="1" applyFill="1" applyBorder="1" applyAlignment="1" applyProtection="1">
      <alignment vertical="center"/>
    </xf>
    <xf numFmtId="0" fontId="1" fillId="30" borderId="1" xfId="1" applyFill="1" applyBorder="1" applyAlignment="1" applyProtection="1">
      <alignment vertical="center"/>
    </xf>
    <xf numFmtId="4" fontId="5" fillId="30" borderId="1" xfId="1" applyNumberFormat="1" applyFont="1" applyFill="1" applyBorder="1" applyAlignment="1" applyProtection="1">
      <alignment vertical="center"/>
    </xf>
    <xf numFmtId="166" fontId="6" fillId="30" borderId="1" xfId="2" applyNumberFormat="1" applyFont="1" applyFill="1" applyBorder="1" applyAlignment="1" applyProtection="1">
      <alignment horizontal="right" vertical="center"/>
    </xf>
    <xf numFmtId="164" fontId="6" fillId="30" borderId="11" xfId="2" applyNumberFormat="1" applyFont="1" applyFill="1" applyBorder="1" applyAlignment="1" applyProtection="1">
      <alignment vertical="center"/>
    </xf>
    <xf numFmtId="2" fontId="6" fillId="30" borderId="12" xfId="2" applyNumberFormat="1" applyFont="1" applyFill="1" applyBorder="1" applyAlignment="1" applyProtection="1">
      <alignment vertical="center"/>
    </xf>
    <xf numFmtId="2" fontId="6" fillId="30" borderId="12" xfId="2" applyNumberFormat="1" applyFont="1" applyFill="1" applyBorder="1" applyAlignment="1" applyProtection="1">
      <alignment horizontal="right" vertical="center"/>
    </xf>
    <xf numFmtId="2" fontId="6" fillId="30" borderId="13" xfId="2" applyNumberFormat="1" applyFont="1" applyFill="1" applyBorder="1" applyAlignment="1" applyProtection="1">
      <alignment vertical="center"/>
    </xf>
    <xf numFmtId="0" fontId="6" fillId="30" borderId="1" xfId="2" applyFont="1" applyFill="1" applyBorder="1" applyAlignment="1" applyProtection="1">
      <alignment horizontal="left" vertical="center"/>
    </xf>
    <xf numFmtId="4" fontId="6" fillId="30" borderId="1" xfId="2" applyNumberFormat="1" applyFont="1" applyFill="1" applyBorder="1" applyAlignment="1" applyProtection="1">
      <alignment vertical="center"/>
    </xf>
    <xf numFmtId="4" fontId="3" fillId="30" borderId="1" xfId="2" applyNumberFormat="1" applyFont="1" applyFill="1" applyBorder="1" applyAlignment="1" applyProtection="1">
      <alignment vertical="center"/>
    </xf>
    <xf numFmtId="4" fontId="8" fillId="30" borderId="1" xfId="2" applyNumberFormat="1" applyFont="1" applyFill="1" applyBorder="1" applyAlignment="1" applyProtection="1">
      <alignment vertical="center"/>
    </xf>
    <xf numFmtId="165" fontId="3" fillId="30" borderId="1" xfId="2" applyNumberFormat="1" applyFont="1" applyFill="1" applyBorder="1" applyAlignment="1" applyProtection="1">
      <alignment horizontal="right" vertical="center"/>
    </xf>
    <xf numFmtId="0" fontId="6" fillId="30" borderId="1" xfId="2" applyFont="1" applyFill="1" applyBorder="1" applyAlignment="1" applyProtection="1">
      <alignment horizontal="center" vertical="center"/>
    </xf>
    <xf numFmtId="2" fontId="6" fillId="30" borderId="1" xfId="2" applyNumberFormat="1" applyFont="1" applyFill="1" applyBorder="1" applyAlignment="1" applyProtection="1">
      <alignment vertical="center"/>
    </xf>
    <xf numFmtId="4" fontId="9" fillId="30" borderId="1" xfId="2" applyNumberFormat="1" applyFont="1" applyFill="1" applyBorder="1" applyAlignment="1" applyProtection="1">
      <alignment horizontal="right" vertical="center"/>
    </xf>
    <xf numFmtId="167" fontId="3" fillId="30" borderId="1" xfId="2" applyNumberFormat="1" applyFont="1" applyFill="1" applyBorder="1" applyAlignment="1" applyProtection="1">
      <alignment horizontal="right" vertical="center"/>
    </xf>
    <xf numFmtId="0" fontId="7" fillId="30" borderId="1" xfId="2" applyFont="1" applyFill="1" applyBorder="1" applyAlignment="1" applyProtection="1">
      <alignment horizontal="center" vertical="center"/>
    </xf>
    <xf numFmtId="4" fontId="5" fillId="3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wrapText="1"/>
    </xf>
    <xf numFmtId="0" fontId="4" fillId="0" borderId="1" xfId="2" applyFont="1" applyBorder="1" applyAlignment="1" applyProtection="1">
      <alignment vertical="center"/>
    </xf>
    <xf numFmtId="0" fontId="5" fillId="30" borderId="1" xfId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0" fontId="35" fillId="0" borderId="0" xfId="0" applyFont="1" applyProtection="1"/>
    <xf numFmtId="0" fontId="1" fillId="28" borderId="1" xfId="1" applyFill="1" applyBorder="1" applyAlignment="1" applyProtection="1">
      <alignment horizontal="right" vertical="center"/>
      <protection locked="0"/>
    </xf>
    <xf numFmtId="2" fontId="10" fillId="2" borderId="1" xfId="2" applyNumberFormat="1" applyFont="1" applyFill="1" applyBorder="1" applyAlignment="1" applyProtection="1">
      <alignment horizontal="right" vertical="center"/>
    </xf>
    <xf numFmtId="0" fontId="3" fillId="2" borderId="0" xfId="2" applyFont="1" applyFill="1" applyAlignment="1" applyProtection="1">
      <alignment horizontal="left" vertical="center" wrapText="1"/>
    </xf>
    <xf numFmtId="0" fontId="1" fillId="2" borderId="0" xfId="1" applyFill="1" applyAlignment="1" applyProtection="1">
      <alignment vertical="center"/>
    </xf>
    <xf numFmtId="0" fontId="1" fillId="2" borderId="0" xfId="1" applyFill="1" applyAlignment="1" applyProtection="1"/>
    <xf numFmtId="164" fontId="6" fillId="30" borderId="1" xfId="2" applyNumberFormat="1" applyFont="1" applyFill="1" applyBorder="1" applyAlignment="1" applyProtection="1">
      <alignment horizontal="right" vertical="center"/>
    </xf>
    <xf numFmtId="0" fontId="5" fillId="30" borderId="1" xfId="1" applyFont="1" applyFill="1" applyBorder="1" applyAlignment="1" applyProtection="1">
      <alignment vertical="center"/>
    </xf>
    <xf numFmtId="0" fontId="5" fillId="29" borderId="1" xfId="1" applyFont="1" applyFill="1" applyBorder="1" applyAlignment="1" applyProtection="1">
      <alignment vertical="center"/>
    </xf>
    <xf numFmtId="0" fontId="1" fillId="29" borderId="1" xfId="1" applyFill="1" applyBorder="1" applyAlignment="1" applyProtection="1">
      <alignment vertical="center"/>
    </xf>
    <xf numFmtId="0" fontId="1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0" fontId="34" fillId="0" borderId="0" xfId="0" applyFont="1" applyAlignment="1" applyProtection="1">
      <alignment horizontal="left" wrapText="1"/>
    </xf>
    <xf numFmtId="0" fontId="1" fillId="28" borderId="0" xfId="0" applyFont="1" applyFill="1" applyAlignment="1" applyProtection="1">
      <alignment horizontal="left" wrapText="1"/>
      <protection locked="0"/>
    </xf>
    <xf numFmtId="167" fontId="6" fillId="30" borderId="1" xfId="2" applyNumberFormat="1" applyFont="1" applyFill="1" applyBorder="1" applyAlignment="1" applyProtection="1">
      <alignment horizontal="right" vertical="center"/>
    </xf>
    <xf numFmtId="167" fontId="5" fillId="30" borderId="1" xfId="1" applyNumberFormat="1" applyFont="1" applyFill="1" applyBorder="1" applyAlignment="1" applyProtection="1">
      <alignment horizontal="right" vertical="center"/>
    </xf>
    <xf numFmtId="0" fontId="1" fillId="28" borderId="0" xfId="0" applyFont="1" applyFill="1" applyAlignment="1" applyProtection="1">
      <alignment horizontal="center" wrapText="1"/>
      <protection locked="0"/>
    </xf>
    <xf numFmtId="164" fontId="6" fillId="29" borderId="1" xfId="2" applyNumberFormat="1" applyFont="1" applyFill="1" applyBorder="1" applyAlignment="1" applyProtection="1">
      <alignment horizontal="left" vertical="center"/>
    </xf>
    <xf numFmtId="0" fontId="5" fillId="29" borderId="1" xfId="1" applyFont="1" applyFill="1" applyBorder="1" applyAlignment="1" applyProtection="1">
      <alignment horizontal="left" vertical="center"/>
    </xf>
  </cellXfs>
  <cellStyles count="4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 % - Akzent1" xfId="43" builtinId="31"/>
    <cellStyle name="40% - Accent1" xfId="9" xr:uid="{00000000-0005-0000-0000-000007000000}"/>
    <cellStyle name="40% - Accent2" xfId="10" xr:uid="{00000000-0005-0000-0000-000008000000}"/>
    <cellStyle name="40% - Accent3" xfId="11" xr:uid="{00000000-0005-0000-0000-000009000000}"/>
    <cellStyle name="40% - Accent4" xfId="12" xr:uid="{00000000-0005-0000-0000-00000A000000}"/>
    <cellStyle name="40% - Accent5" xfId="13" xr:uid="{00000000-0005-0000-0000-00000B000000}"/>
    <cellStyle name="40% - Accent6" xfId="14" xr:uid="{00000000-0005-0000-0000-00000C000000}"/>
    <cellStyle name="60% - Accent1" xfId="15" xr:uid="{00000000-0005-0000-0000-00000D000000}"/>
    <cellStyle name="60% - Accent2" xfId="16" xr:uid="{00000000-0005-0000-0000-00000E000000}"/>
    <cellStyle name="60% - Accent3" xfId="17" xr:uid="{00000000-0005-0000-0000-00000F000000}"/>
    <cellStyle name="60% - Accent4" xfId="18" xr:uid="{00000000-0005-0000-0000-000010000000}"/>
    <cellStyle name="60% - Accent5" xfId="19" xr:uid="{00000000-0005-0000-0000-000011000000}"/>
    <cellStyle name="60% - Accent6" xfId="20" xr:uid="{00000000-0005-0000-0000-000012000000}"/>
    <cellStyle name="Accent1" xfId="21" xr:uid="{00000000-0005-0000-0000-000013000000}"/>
    <cellStyle name="Accent2" xfId="22" xr:uid="{00000000-0005-0000-0000-000014000000}"/>
    <cellStyle name="Accent3" xfId="23" xr:uid="{00000000-0005-0000-0000-000015000000}"/>
    <cellStyle name="Accent4" xfId="24" xr:uid="{00000000-0005-0000-0000-000016000000}"/>
    <cellStyle name="Accent5" xfId="25" xr:uid="{00000000-0005-0000-0000-000017000000}"/>
    <cellStyle name="Accent6" xfId="26" xr:uid="{00000000-0005-0000-0000-000018000000}"/>
    <cellStyle name="Bad" xfId="27" xr:uid="{00000000-0005-0000-0000-000019000000}"/>
    <cellStyle name="Calculation" xfId="28" xr:uid="{00000000-0005-0000-0000-00001A000000}"/>
    <cellStyle name="Check Cell" xfId="29" xr:uid="{00000000-0005-0000-0000-00001B000000}"/>
    <cellStyle name="Explanatory Text" xfId="30" xr:uid="{00000000-0005-0000-0000-00001C000000}"/>
    <cellStyle name="Good" xfId="31" xr:uid="{00000000-0005-0000-0000-00001D000000}"/>
    <cellStyle name="Heading 1" xfId="32" xr:uid="{00000000-0005-0000-0000-00001E000000}"/>
    <cellStyle name="Heading 2" xfId="33" xr:uid="{00000000-0005-0000-0000-00001F000000}"/>
    <cellStyle name="Heading 3" xfId="34" xr:uid="{00000000-0005-0000-0000-000020000000}"/>
    <cellStyle name="Heading 4" xfId="35" xr:uid="{00000000-0005-0000-0000-000021000000}"/>
    <cellStyle name="Input" xfId="36" xr:uid="{00000000-0005-0000-0000-000022000000}"/>
    <cellStyle name="Linked Cell" xfId="37" xr:uid="{00000000-0005-0000-0000-000023000000}"/>
    <cellStyle name="Note" xfId="38" xr:uid="{00000000-0005-0000-0000-000024000000}"/>
    <cellStyle name="Output" xfId="39" xr:uid="{00000000-0005-0000-0000-000025000000}"/>
    <cellStyle name="Standard" xfId="0" builtinId="0"/>
    <cellStyle name="Standard 2" xfId="1" xr:uid="{00000000-0005-0000-0000-000027000000}"/>
    <cellStyle name="Standard_D04-Preisblatt für die Unterhaltsreinigung" xfId="2" xr:uid="{00000000-0005-0000-0000-000028000000}"/>
    <cellStyle name="Title" xfId="40" xr:uid="{00000000-0005-0000-0000-000029000000}"/>
    <cellStyle name="Total" xfId="41" xr:uid="{00000000-0005-0000-0000-00002A000000}"/>
    <cellStyle name="Warning Text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showGridLines="0" tabSelected="1" workbookViewId="0">
      <selection activeCell="C9" sqref="C9:I9"/>
    </sheetView>
  </sheetViews>
  <sheetFormatPr baseColWidth="10" defaultColWidth="11.42578125" defaultRowHeight="15" x14ac:dyDescent="0.25"/>
  <cols>
    <col min="1" max="1" width="4.85546875" style="42" bestFit="1" customWidth="1"/>
    <col min="2" max="2" width="24.7109375" style="42" bestFit="1" customWidth="1"/>
    <col min="3" max="3" width="8.85546875" style="42" customWidth="1"/>
    <col min="4" max="5" width="10.28515625" style="42" customWidth="1"/>
    <col min="6" max="6" width="8.42578125" style="42" customWidth="1"/>
    <col min="7" max="7" width="9.140625" style="42" bestFit="1" customWidth="1"/>
    <col min="8" max="8" width="9.7109375" style="42" customWidth="1"/>
    <col min="9" max="9" width="11.42578125" style="42"/>
    <col min="10" max="10" width="14.28515625" style="42" customWidth="1"/>
    <col min="11" max="11" width="11.85546875" style="42" bestFit="1" customWidth="1"/>
    <col min="12" max="12" width="9.7109375" style="51" customWidth="1"/>
    <col min="13" max="16384" width="11.42578125" style="42"/>
  </cols>
  <sheetData>
    <row r="1" spans="1:15" ht="27.75" customHeight="1" x14ac:dyDescent="0.25">
      <c r="A1" s="169" t="s">
        <v>166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5" ht="12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5" ht="27" customHeight="1" x14ac:dyDescent="0.25">
      <c r="A3" s="170" t="s">
        <v>173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5" ht="12.75" customHeight="1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58"/>
    </row>
    <row r="5" spans="1:15" ht="12.75" customHeight="1" x14ac:dyDescent="0.25">
      <c r="A5" s="171" t="s">
        <v>167</v>
      </c>
      <c r="B5" s="171"/>
      <c r="C5" s="158"/>
      <c r="D5" s="158"/>
      <c r="E5" s="158"/>
      <c r="F5" s="158"/>
      <c r="G5" s="158"/>
      <c r="H5" s="158"/>
      <c r="I5" s="158"/>
      <c r="J5" s="158"/>
    </row>
    <row r="6" spans="1:15" ht="12.75" customHeight="1" x14ac:dyDescent="0.25">
      <c r="A6" s="80" t="s">
        <v>170</v>
      </c>
      <c r="B6" s="80"/>
      <c r="C6" s="80"/>
      <c r="D6" s="80"/>
      <c r="E6" s="80"/>
      <c r="F6" s="80"/>
      <c r="G6" s="80"/>
      <c r="H6" s="80"/>
      <c r="I6" s="80"/>
      <c r="J6" s="80"/>
    </row>
    <row r="7" spans="1:15" ht="12.75" customHeight="1" x14ac:dyDescent="0.25">
      <c r="A7" s="159" t="s">
        <v>172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O7" s="51"/>
    </row>
    <row r="8" spans="1:15" ht="12.75" customHeight="1" x14ac:dyDescent="0.25">
      <c r="A8" s="77"/>
      <c r="B8" s="77"/>
      <c r="C8" s="77"/>
      <c r="D8" s="77"/>
      <c r="E8" s="77"/>
      <c r="F8" s="158"/>
      <c r="G8" s="158"/>
      <c r="H8" s="158"/>
      <c r="I8" s="158"/>
      <c r="J8" s="158"/>
    </row>
    <row r="9" spans="1:15" ht="12.75" customHeight="1" x14ac:dyDescent="0.25">
      <c r="A9" s="170" t="s">
        <v>168</v>
      </c>
      <c r="B9" s="170"/>
      <c r="C9" s="172"/>
      <c r="D9" s="172"/>
      <c r="E9" s="172"/>
      <c r="F9" s="172"/>
      <c r="G9" s="172"/>
      <c r="H9" s="172"/>
      <c r="I9" s="172"/>
      <c r="J9" s="158"/>
    </row>
    <row r="11" spans="1:15" x14ac:dyDescent="0.25">
      <c r="A11" s="162" t="s">
        <v>164</v>
      </c>
      <c r="B11" s="163"/>
      <c r="C11" s="163"/>
      <c r="D11" s="163"/>
      <c r="E11" s="163"/>
      <c r="F11" s="163"/>
      <c r="G11" s="163"/>
      <c r="H11" s="163"/>
      <c r="I11" s="164"/>
      <c r="J11" s="164"/>
      <c r="K11" s="164"/>
      <c r="L11" s="164"/>
    </row>
    <row r="12" spans="1:15" ht="51" x14ac:dyDescent="0.25">
      <c r="A12" s="74" t="s">
        <v>0</v>
      </c>
      <c r="B12" s="75" t="s">
        <v>1</v>
      </c>
      <c r="C12" s="75" t="s">
        <v>2</v>
      </c>
      <c r="D12" s="76" t="s">
        <v>3</v>
      </c>
      <c r="E12" s="75" t="s">
        <v>4</v>
      </c>
      <c r="F12" s="75" t="s">
        <v>5</v>
      </c>
      <c r="G12" s="75" t="s">
        <v>6</v>
      </c>
      <c r="H12" s="75" t="s">
        <v>169</v>
      </c>
      <c r="I12" s="75" t="s">
        <v>7</v>
      </c>
      <c r="J12" s="75" t="s">
        <v>8</v>
      </c>
      <c r="K12" s="75" t="s">
        <v>9</v>
      </c>
      <c r="L12" s="75" t="s">
        <v>10</v>
      </c>
    </row>
    <row r="13" spans="1:15" ht="18" customHeight="1" x14ac:dyDescent="0.25">
      <c r="A13" s="83"/>
      <c r="B13" s="84" t="s">
        <v>11</v>
      </c>
      <c r="C13" s="85"/>
      <c r="D13" s="86">
        <f>SUM(D14:D19)</f>
        <v>87.34</v>
      </c>
      <c r="E13" s="87"/>
      <c r="F13" s="88"/>
      <c r="G13" s="89"/>
      <c r="H13" s="88"/>
      <c r="I13" s="89"/>
      <c r="J13" s="90"/>
      <c r="K13" s="90"/>
      <c r="L13" s="90"/>
    </row>
    <row r="14" spans="1:15" ht="18" customHeight="1" x14ac:dyDescent="0.25">
      <c r="A14" s="38">
        <v>1</v>
      </c>
      <c r="B14" s="1" t="s">
        <v>12</v>
      </c>
      <c r="C14" s="2" t="s">
        <v>13</v>
      </c>
      <c r="D14" s="3">
        <v>20.48</v>
      </c>
      <c r="E14" s="4" t="s">
        <v>14</v>
      </c>
      <c r="F14" s="5">
        <v>104</v>
      </c>
      <c r="G14" s="37">
        <f>D14*F14</f>
        <v>2129.92</v>
      </c>
      <c r="H14" s="78"/>
      <c r="I14" s="37" t="e">
        <f>G14/H14</f>
        <v>#DIV/0!</v>
      </c>
      <c r="J14" s="79"/>
      <c r="K14" s="29" t="e">
        <f>ROUND(I14*J14,2)</f>
        <v>#DIV/0!</v>
      </c>
      <c r="L14" s="29" t="e">
        <f>ROUND(K14/12,2)</f>
        <v>#DIV/0!</v>
      </c>
    </row>
    <row r="15" spans="1:15" ht="18" customHeight="1" x14ac:dyDescent="0.25">
      <c r="A15" s="38">
        <v>2</v>
      </c>
      <c r="B15" s="1" t="s">
        <v>15</v>
      </c>
      <c r="C15" s="2" t="s">
        <v>13</v>
      </c>
      <c r="D15" s="3">
        <v>36.72</v>
      </c>
      <c r="E15" s="4" t="s">
        <v>14</v>
      </c>
      <c r="F15" s="5">
        <v>104</v>
      </c>
      <c r="G15" s="37">
        <f t="shared" ref="G15:G19" si="0">D15*F15</f>
        <v>3818.88</v>
      </c>
      <c r="H15" s="78"/>
      <c r="I15" s="37" t="e">
        <f t="shared" ref="I15:I40" si="1">G15/H15</f>
        <v>#DIV/0!</v>
      </c>
      <c r="J15" s="79"/>
      <c r="K15" s="29" t="e">
        <f>ROUND(I15*J15,2)</f>
        <v>#DIV/0!</v>
      </c>
      <c r="L15" s="29" t="e">
        <f t="shared" ref="L15:L40" si="2">ROUND(K15/12,2)</f>
        <v>#DIV/0!</v>
      </c>
    </row>
    <row r="16" spans="1:15" ht="18" customHeight="1" x14ac:dyDescent="0.25">
      <c r="A16" s="38">
        <v>3</v>
      </c>
      <c r="B16" s="1" t="s">
        <v>16</v>
      </c>
      <c r="C16" s="2" t="s">
        <v>13</v>
      </c>
      <c r="D16" s="3">
        <v>6.16</v>
      </c>
      <c r="E16" s="4" t="s">
        <v>14</v>
      </c>
      <c r="F16" s="5">
        <v>104</v>
      </c>
      <c r="G16" s="37">
        <f t="shared" si="0"/>
        <v>640.64</v>
      </c>
      <c r="H16" s="78"/>
      <c r="I16" s="37" t="e">
        <f t="shared" si="1"/>
        <v>#DIV/0!</v>
      </c>
      <c r="J16" s="79"/>
      <c r="K16" s="29" t="e">
        <f t="shared" ref="K16:K40" si="3">ROUND(I16*J16,2)</f>
        <v>#DIV/0!</v>
      </c>
      <c r="L16" s="29" t="e">
        <f t="shared" si="2"/>
        <v>#DIV/0!</v>
      </c>
    </row>
    <row r="17" spans="1:14" ht="18" customHeight="1" x14ac:dyDescent="0.25">
      <c r="A17" s="38">
        <v>4</v>
      </c>
      <c r="B17" s="1" t="s">
        <v>17</v>
      </c>
      <c r="C17" s="2" t="s">
        <v>13</v>
      </c>
      <c r="D17" s="3">
        <v>10.23</v>
      </c>
      <c r="E17" s="4" t="s">
        <v>18</v>
      </c>
      <c r="F17" s="5">
        <v>156</v>
      </c>
      <c r="G17" s="37">
        <f t="shared" si="0"/>
        <v>1595.88</v>
      </c>
      <c r="H17" s="78"/>
      <c r="I17" s="37" t="e">
        <f t="shared" si="1"/>
        <v>#DIV/0!</v>
      </c>
      <c r="J17" s="79"/>
      <c r="K17" s="29" t="e">
        <f t="shared" si="3"/>
        <v>#DIV/0!</v>
      </c>
      <c r="L17" s="29" t="e">
        <f t="shared" si="2"/>
        <v>#DIV/0!</v>
      </c>
    </row>
    <row r="18" spans="1:14" ht="18" customHeight="1" x14ac:dyDescent="0.25">
      <c r="A18" s="38">
        <v>5</v>
      </c>
      <c r="B18" s="1" t="s">
        <v>19</v>
      </c>
      <c r="C18" s="2" t="s">
        <v>13</v>
      </c>
      <c r="D18" s="3">
        <v>10.63</v>
      </c>
      <c r="E18" s="4" t="s">
        <v>18</v>
      </c>
      <c r="F18" s="5">
        <v>156</v>
      </c>
      <c r="G18" s="37">
        <f t="shared" si="0"/>
        <v>1658.2800000000002</v>
      </c>
      <c r="H18" s="78"/>
      <c r="I18" s="37" t="e">
        <f t="shared" si="1"/>
        <v>#DIV/0!</v>
      </c>
      <c r="J18" s="79"/>
      <c r="K18" s="29" t="e">
        <f t="shared" si="3"/>
        <v>#DIV/0!</v>
      </c>
      <c r="L18" s="29" t="e">
        <f t="shared" si="2"/>
        <v>#DIV/0!</v>
      </c>
    </row>
    <row r="19" spans="1:14" ht="18" customHeight="1" x14ac:dyDescent="0.25">
      <c r="A19" s="38">
        <v>6</v>
      </c>
      <c r="B19" s="1" t="s">
        <v>20</v>
      </c>
      <c r="C19" s="2" t="s">
        <v>13</v>
      </c>
      <c r="D19" s="3">
        <v>3.12</v>
      </c>
      <c r="E19" s="4" t="s">
        <v>21</v>
      </c>
      <c r="F19" s="5">
        <v>260</v>
      </c>
      <c r="G19" s="37">
        <f t="shared" si="0"/>
        <v>811.2</v>
      </c>
      <c r="H19" s="78"/>
      <c r="I19" s="37" t="e">
        <f t="shared" si="1"/>
        <v>#DIV/0!</v>
      </c>
      <c r="J19" s="79"/>
      <c r="K19" s="29" t="e">
        <f t="shared" si="3"/>
        <v>#DIV/0!</v>
      </c>
      <c r="L19" s="29" t="e">
        <f t="shared" si="2"/>
        <v>#DIV/0!</v>
      </c>
    </row>
    <row r="20" spans="1:14" ht="18" customHeight="1" x14ac:dyDescent="0.25">
      <c r="A20" s="83"/>
      <c r="B20" s="84" t="s">
        <v>22</v>
      </c>
      <c r="C20" s="85"/>
      <c r="D20" s="86">
        <f>SUM(D21:D32)</f>
        <v>81.66</v>
      </c>
      <c r="E20" s="87"/>
      <c r="F20" s="88"/>
      <c r="G20" s="88"/>
      <c r="H20" s="88"/>
      <c r="I20" s="89"/>
      <c r="J20" s="89"/>
      <c r="K20" s="91"/>
      <c r="L20" s="92"/>
    </row>
    <row r="21" spans="1:14" ht="18" customHeight="1" x14ac:dyDescent="0.25">
      <c r="A21" s="38">
        <v>7</v>
      </c>
      <c r="B21" s="1" t="s">
        <v>23</v>
      </c>
      <c r="C21" s="2" t="s">
        <v>13</v>
      </c>
      <c r="D21" s="3">
        <v>7.54</v>
      </c>
      <c r="E21" s="4" t="s">
        <v>21</v>
      </c>
      <c r="F21" s="5">
        <v>260</v>
      </c>
      <c r="G21" s="37">
        <f>D21*F21</f>
        <v>1960.4</v>
      </c>
      <c r="H21" s="78"/>
      <c r="I21" s="37" t="e">
        <f t="shared" si="1"/>
        <v>#DIV/0!</v>
      </c>
      <c r="J21" s="79"/>
      <c r="K21" s="29" t="e">
        <f t="shared" si="3"/>
        <v>#DIV/0!</v>
      </c>
      <c r="L21" s="29" t="e">
        <f t="shared" si="2"/>
        <v>#DIV/0!</v>
      </c>
    </row>
    <row r="22" spans="1:14" ht="18" customHeight="1" x14ac:dyDescent="0.25">
      <c r="A22" s="38">
        <v>8</v>
      </c>
      <c r="B22" s="1" t="s">
        <v>24</v>
      </c>
      <c r="C22" s="2" t="s">
        <v>13</v>
      </c>
      <c r="D22" s="3">
        <v>1.53</v>
      </c>
      <c r="E22" s="4" t="s">
        <v>21</v>
      </c>
      <c r="F22" s="5">
        <v>260</v>
      </c>
      <c r="G22" s="37">
        <f t="shared" ref="G22:G32" si="4">D22*F22</f>
        <v>397.8</v>
      </c>
      <c r="H22" s="78"/>
      <c r="I22" s="37" t="e">
        <f t="shared" si="1"/>
        <v>#DIV/0!</v>
      </c>
      <c r="J22" s="79"/>
      <c r="K22" s="29" t="e">
        <f t="shared" si="3"/>
        <v>#DIV/0!</v>
      </c>
      <c r="L22" s="29" t="e">
        <f t="shared" si="2"/>
        <v>#DIV/0!</v>
      </c>
    </row>
    <row r="23" spans="1:14" ht="18" customHeight="1" x14ac:dyDescent="0.25">
      <c r="A23" s="38">
        <v>9</v>
      </c>
      <c r="B23" s="1" t="s">
        <v>25</v>
      </c>
      <c r="C23" s="2" t="s">
        <v>13</v>
      </c>
      <c r="D23" s="3">
        <v>5</v>
      </c>
      <c r="E23" s="4" t="s">
        <v>21</v>
      </c>
      <c r="F23" s="5">
        <v>260</v>
      </c>
      <c r="G23" s="37">
        <f t="shared" si="4"/>
        <v>1300</v>
      </c>
      <c r="H23" s="78"/>
      <c r="I23" s="37" t="e">
        <f t="shared" si="1"/>
        <v>#DIV/0!</v>
      </c>
      <c r="J23" s="79"/>
      <c r="K23" s="29" t="e">
        <f t="shared" si="3"/>
        <v>#DIV/0!</v>
      </c>
      <c r="L23" s="29" t="e">
        <f t="shared" si="2"/>
        <v>#DIV/0!</v>
      </c>
    </row>
    <row r="24" spans="1:14" ht="18" customHeight="1" x14ac:dyDescent="0.25">
      <c r="A24" s="38">
        <v>10</v>
      </c>
      <c r="B24" s="1" t="s">
        <v>26</v>
      </c>
      <c r="C24" s="2" t="s">
        <v>13</v>
      </c>
      <c r="D24" s="3">
        <v>2.7</v>
      </c>
      <c r="E24" s="4" t="s">
        <v>21</v>
      </c>
      <c r="F24" s="5">
        <v>260</v>
      </c>
      <c r="G24" s="37">
        <f t="shared" si="4"/>
        <v>702</v>
      </c>
      <c r="H24" s="78"/>
      <c r="I24" s="37" t="e">
        <f t="shared" si="1"/>
        <v>#DIV/0!</v>
      </c>
      <c r="J24" s="79"/>
      <c r="K24" s="29" t="e">
        <f t="shared" si="3"/>
        <v>#DIV/0!</v>
      </c>
      <c r="L24" s="29" t="e">
        <f t="shared" si="2"/>
        <v>#DIV/0!</v>
      </c>
    </row>
    <row r="25" spans="1:14" ht="18" customHeight="1" x14ac:dyDescent="0.25">
      <c r="A25" s="38">
        <v>11</v>
      </c>
      <c r="B25" s="1" t="s">
        <v>27</v>
      </c>
      <c r="C25" s="2" t="s">
        <v>13</v>
      </c>
      <c r="D25" s="3">
        <v>12.69</v>
      </c>
      <c r="E25" s="4" t="s">
        <v>21</v>
      </c>
      <c r="F25" s="5">
        <v>260</v>
      </c>
      <c r="G25" s="37">
        <f t="shared" si="4"/>
        <v>3299.4</v>
      </c>
      <c r="H25" s="78"/>
      <c r="I25" s="37" t="e">
        <f t="shared" si="1"/>
        <v>#DIV/0!</v>
      </c>
      <c r="J25" s="79"/>
      <c r="K25" s="29" t="e">
        <f t="shared" si="3"/>
        <v>#DIV/0!</v>
      </c>
      <c r="L25" s="29" t="e">
        <f t="shared" si="2"/>
        <v>#DIV/0!</v>
      </c>
    </row>
    <row r="26" spans="1:14" ht="18" customHeight="1" x14ac:dyDescent="0.25">
      <c r="A26" s="38">
        <v>12</v>
      </c>
      <c r="B26" s="1" t="s">
        <v>28</v>
      </c>
      <c r="C26" s="2" t="s">
        <v>13</v>
      </c>
      <c r="D26" s="3">
        <v>8.25</v>
      </c>
      <c r="E26" s="4" t="s">
        <v>14</v>
      </c>
      <c r="F26" s="5">
        <v>104</v>
      </c>
      <c r="G26" s="37">
        <f t="shared" si="4"/>
        <v>858</v>
      </c>
      <c r="H26" s="78"/>
      <c r="I26" s="37" t="e">
        <f t="shared" si="1"/>
        <v>#DIV/0!</v>
      </c>
      <c r="J26" s="79"/>
      <c r="K26" s="29" t="e">
        <f t="shared" si="3"/>
        <v>#DIV/0!</v>
      </c>
      <c r="L26" s="29" t="e">
        <f t="shared" si="2"/>
        <v>#DIV/0!</v>
      </c>
      <c r="M26" s="43"/>
      <c r="N26" s="43"/>
    </row>
    <row r="27" spans="1:14" ht="18" customHeight="1" x14ac:dyDescent="0.25">
      <c r="A27" s="38">
        <v>13</v>
      </c>
      <c r="B27" s="1" t="s">
        <v>29</v>
      </c>
      <c r="C27" s="2" t="s">
        <v>13</v>
      </c>
      <c r="D27" s="3">
        <v>12.84</v>
      </c>
      <c r="E27" s="4" t="s">
        <v>14</v>
      </c>
      <c r="F27" s="5">
        <v>104</v>
      </c>
      <c r="G27" s="37">
        <f t="shared" si="4"/>
        <v>1335.36</v>
      </c>
      <c r="H27" s="78"/>
      <c r="I27" s="37" t="e">
        <f t="shared" si="1"/>
        <v>#DIV/0!</v>
      </c>
      <c r="J27" s="79"/>
      <c r="K27" s="29" t="e">
        <f t="shared" si="3"/>
        <v>#DIV/0!</v>
      </c>
      <c r="L27" s="29" t="e">
        <f t="shared" si="2"/>
        <v>#DIV/0!</v>
      </c>
      <c r="M27" s="43"/>
      <c r="N27" s="43"/>
    </row>
    <row r="28" spans="1:14" ht="18" customHeight="1" x14ac:dyDescent="0.25">
      <c r="A28" s="38">
        <v>14</v>
      </c>
      <c r="B28" s="1" t="s">
        <v>30</v>
      </c>
      <c r="C28" s="2" t="s">
        <v>13</v>
      </c>
      <c r="D28" s="3">
        <v>10.35</v>
      </c>
      <c r="E28" s="4" t="s">
        <v>14</v>
      </c>
      <c r="F28" s="5">
        <v>104</v>
      </c>
      <c r="G28" s="37">
        <f t="shared" si="4"/>
        <v>1076.3999999999999</v>
      </c>
      <c r="H28" s="78"/>
      <c r="I28" s="37" t="e">
        <f t="shared" si="1"/>
        <v>#DIV/0!</v>
      </c>
      <c r="J28" s="79"/>
      <c r="K28" s="29" t="e">
        <f t="shared" si="3"/>
        <v>#DIV/0!</v>
      </c>
      <c r="L28" s="29" t="e">
        <f t="shared" si="2"/>
        <v>#DIV/0!</v>
      </c>
      <c r="M28" s="43"/>
      <c r="N28" s="43"/>
    </row>
    <row r="29" spans="1:14" ht="18" customHeight="1" x14ac:dyDescent="0.25">
      <c r="A29" s="38">
        <v>15</v>
      </c>
      <c r="B29" s="1" t="s">
        <v>143</v>
      </c>
      <c r="C29" s="2" t="s">
        <v>13</v>
      </c>
      <c r="D29" s="3">
        <v>7.46</v>
      </c>
      <c r="E29" s="4" t="s">
        <v>21</v>
      </c>
      <c r="F29" s="5">
        <v>260</v>
      </c>
      <c r="G29" s="37">
        <f t="shared" si="4"/>
        <v>1939.6</v>
      </c>
      <c r="H29" s="78"/>
      <c r="I29" s="37" t="e">
        <f t="shared" si="1"/>
        <v>#DIV/0!</v>
      </c>
      <c r="J29" s="79"/>
      <c r="K29" s="29" t="e">
        <f t="shared" si="3"/>
        <v>#DIV/0!</v>
      </c>
      <c r="L29" s="29" t="e">
        <f t="shared" si="2"/>
        <v>#DIV/0!</v>
      </c>
      <c r="M29" s="43"/>
      <c r="N29" s="43"/>
    </row>
    <row r="30" spans="1:14" ht="18" customHeight="1" x14ac:dyDescent="0.25">
      <c r="A30" s="38">
        <v>16</v>
      </c>
      <c r="B30" s="1" t="s">
        <v>31</v>
      </c>
      <c r="C30" s="2" t="s">
        <v>13</v>
      </c>
      <c r="D30" s="3">
        <v>3.4</v>
      </c>
      <c r="E30" s="4" t="s">
        <v>14</v>
      </c>
      <c r="F30" s="5">
        <v>104</v>
      </c>
      <c r="G30" s="37">
        <f t="shared" si="4"/>
        <v>353.59999999999997</v>
      </c>
      <c r="H30" s="78"/>
      <c r="I30" s="37" t="e">
        <f t="shared" si="1"/>
        <v>#DIV/0!</v>
      </c>
      <c r="J30" s="79"/>
      <c r="K30" s="29" t="e">
        <f t="shared" si="3"/>
        <v>#DIV/0!</v>
      </c>
      <c r="L30" s="29" t="e">
        <f t="shared" si="2"/>
        <v>#DIV/0!</v>
      </c>
      <c r="M30" s="43"/>
      <c r="N30" s="43"/>
    </row>
    <row r="31" spans="1:14" ht="18" customHeight="1" x14ac:dyDescent="0.25">
      <c r="A31" s="38">
        <v>17</v>
      </c>
      <c r="B31" s="1" t="s">
        <v>32</v>
      </c>
      <c r="C31" s="2" t="s">
        <v>13</v>
      </c>
      <c r="D31" s="3">
        <v>8.5500000000000007</v>
      </c>
      <c r="E31" s="4" t="s">
        <v>21</v>
      </c>
      <c r="F31" s="5">
        <v>260</v>
      </c>
      <c r="G31" s="37">
        <f t="shared" si="4"/>
        <v>2223</v>
      </c>
      <c r="H31" s="78"/>
      <c r="I31" s="37" t="e">
        <f t="shared" si="1"/>
        <v>#DIV/0!</v>
      </c>
      <c r="J31" s="79"/>
      <c r="K31" s="29" t="e">
        <f t="shared" si="3"/>
        <v>#DIV/0!</v>
      </c>
      <c r="L31" s="29" t="e">
        <f t="shared" si="2"/>
        <v>#DIV/0!</v>
      </c>
      <c r="M31" s="43"/>
      <c r="N31" s="43"/>
    </row>
    <row r="32" spans="1:14" ht="18" customHeight="1" x14ac:dyDescent="0.25">
      <c r="A32" s="38">
        <v>18</v>
      </c>
      <c r="B32" s="1" t="s">
        <v>33</v>
      </c>
      <c r="C32" s="2" t="s">
        <v>13</v>
      </c>
      <c r="D32" s="3">
        <v>1.35</v>
      </c>
      <c r="E32" s="4" t="s">
        <v>21</v>
      </c>
      <c r="F32" s="5">
        <v>260</v>
      </c>
      <c r="G32" s="37">
        <f t="shared" si="4"/>
        <v>351</v>
      </c>
      <c r="H32" s="78"/>
      <c r="I32" s="37" t="e">
        <f t="shared" si="1"/>
        <v>#DIV/0!</v>
      </c>
      <c r="J32" s="79"/>
      <c r="K32" s="29" t="e">
        <f t="shared" si="3"/>
        <v>#DIV/0!</v>
      </c>
      <c r="L32" s="29" t="e">
        <f t="shared" si="2"/>
        <v>#DIV/0!</v>
      </c>
      <c r="M32" s="43"/>
      <c r="N32" s="43"/>
    </row>
    <row r="33" spans="1:14" ht="18" customHeight="1" x14ac:dyDescent="0.25">
      <c r="A33" s="83"/>
      <c r="B33" s="84" t="s">
        <v>34</v>
      </c>
      <c r="C33" s="85"/>
      <c r="D33" s="86">
        <f>SUM(D34:D40)</f>
        <v>67.759999999999991</v>
      </c>
      <c r="E33" s="87"/>
      <c r="F33" s="88"/>
      <c r="G33" s="88"/>
      <c r="H33" s="88"/>
      <c r="I33" s="89"/>
      <c r="J33" s="89"/>
      <c r="K33" s="91"/>
      <c r="L33" s="92"/>
      <c r="M33" s="43"/>
      <c r="N33" s="43"/>
    </row>
    <row r="34" spans="1:14" ht="18" customHeight="1" x14ac:dyDescent="0.25">
      <c r="A34" s="38">
        <v>19</v>
      </c>
      <c r="B34" s="1" t="s">
        <v>35</v>
      </c>
      <c r="C34" s="2" t="s">
        <v>13</v>
      </c>
      <c r="D34" s="3">
        <v>13.16</v>
      </c>
      <c r="E34" s="4" t="s">
        <v>14</v>
      </c>
      <c r="F34" s="5">
        <v>104</v>
      </c>
      <c r="G34" s="37">
        <f>D34*F34</f>
        <v>1368.64</v>
      </c>
      <c r="H34" s="78"/>
      <c r="I34" s="37" t="e">
        <f t="shared" si="1"/>
        <v>#DIV/0!</v>
      </c>
      <c r="J34" s="79"/>
      <c r="K34" s="29" t="e">
        <f t="shared" si="3"/>
        <v>#DIV/0!</v>
      </c>
      <c r="L34" s="29" t="e">
        <f t="shared" si="2"/>
        <v>#DIV/0!</v>
      </c>
      <c r="M34" s="43"/>
      <c r="N34" s="43"/>
    </row>
    <row r="35" spans="1:14" ht="18" customHeight="1" x14ac:dyDescent="0.25">
      <c r="A35" s="38">
        <v>20</v>
      </c>
      <c r="B35" s="1" t="s">
        <v>36</v>
      </c>
      <c r="C35" s="2" t="s">
        <v>13</v>
      </c>
      <c r="D35" s="3">
        <v>18.489999999999998</v>
      </c>
      <c r="E35" s="4" t="s">
        <v>14</v>
      </c>
      <c r="F35" s="5">
        <v>104</v>
      </c>
      <c r="G35" s="37">
        <f t="shared" ref="G35:G40" si="5">D35*F35</f>
        <v>1922.9599999999998</v>
      </c>
      <c r="H35" s="78"/>
      <c r="I35" s="37" t="e">
        <f t="shared" si="1"/>
        <v>#DIV/0!</v>
      </c>
      <c r="J35" s="79"/>
      <c r="K35" s="29" t="e">
        <f t="shared" si="3"/>
        <v>#DIV/0!</v>
      </c>
      <c r="L35" s="29" t="e">
        <f t="shared" si="2"/>
        <v>#DIV/0!</v>
      </c>
      <c r="M35" s="43"/>
      <c r="N35" s="43"/>
    </row>
    <row r="36" spans="1:14" ht="18" customHeight="1" x14ac:dyDescent="0.25">
      <c r="A36" s="38">
        <v>21</v>
      </c>
      <c r="B36" s="1" t="s">
        <v>37</v>
      </c>
      <c r="C36" s="2" t="s">
        <v>13</v>
      </c>
      <c r="D36" s="3">
        <v>11.44</v>
      </c>
      <c r="E36" s="4" t="s">
        <v>14</v>
      </c>
      <c r="F36" s="5">
        <v>104</v>
      </c>
      <c r="G36" s="37">
        <f t="shared" si="5"/>
        <v>1189.76</v>
      </c>
      <c r="H36" s="78"/>
      <c r="I36" s="37" t="e">
        <f t="shared" si="1"/>
        <v>#DIV/0!</v>
      </c>
      <c r="J36" s="79"/>
      <c r="K36" s="29" t="e">
        <f t="shared" si="3"/>
        <v>#DIV/0!</v>
      </c>
      <c r="L36" s="29" t="e">
        <f t="shared" si="2"/>
        <v>#DIV/0!</v>
      </c>
      <c r="M36" s="43"/>
      <c r="N36" s="43"/>
    </row>
    <row r="37" spans="1:14" ht="18" customHeight="1" x14ac:dyDescent="0.25">
      <c r="A37" s="38">
        <v>22</v>
      </c>
      <c r="B37" s="1" t="s">
        <v>38</v>
      </c>
      <c r="C37" s="2" t="s">
        <v>13</v>
      </c>
      <c r="D37" s="3">
        <v>11.44</v>
      </c>
      <c r="E37" s="4" t="s">
        <v>14</v>
      </c>
      <c r="F37" s="5">
        <v>104</v>
      </c>
      <c r="G37" s="37">
        <f t="shared" si="5"/>
        <v>1189.76</v>
      </c>
      <c r="H37" s="78"/>
      <c r="I37" s="37" t="e">
        <f t="shared" si="1"/>
        <v>#DIV/0!</v>
      </c>
      <c r="J37" s="79"/>
      <c r="K37" s="29" t="e">
        <f t="shared" si="3"/>
        <v>#DIV/0!</v>
      </c>
      <c r="L37" s="29" t="e">
        <f t="shared" si="2"/>
        <v>#DIV/0!</v>
      </c>
      <c r="M37" s="43"/>
      <c r="N37" s="43"/>
    </row>
    <row r="38" spans="1:14" ht="18" customHeight="1" x14ac:dyDescent="0.25">
      <c r="A38" s="38">
        <v>23</v>
      </c>
      <c r="B38" s="1" t="s">
        <v>39</v>
      </c>
      <c r="C38" s="2" t="s">
        <v>13</v>
      </c>
      <c r="D38" s="3">
        <v>7.48</v>
      </c>
      <c r="E38" s="4" t="s">
        <v>14</v>
      </c>
      <c r="F38" s="5">
        <v>104</v>
      </c>
      <c r="G38" s="37">
        <f t="shared" si="5"/>
        <v>777.92000000000007</v>
      </c>
      <c r="H38" s="78"/>
      <c r="I38" s="37" t="e">
        <f t="shared" si="1"/>
        <v>#DIV/0!</v>
      </c>
      <c r="J38" s="79"/>
      <c r="K38" s="29" t="e">
        <f t="shared" si="3"/>
        <v>#DIV/0!</v>
      </c>
      <c r="L38" s="29" t="e">
        <f t="shared" si="2"/>
        <v>#DIV/0!</v>
      </c>
      <c r="M38" s="43"/>
      <c r="N38" s="43"/>
    </row>
    <row r="39" spans="1:14" ht="18" customHeight="1" x14ac:dyDescent="0.25">
      <c r="A39" s="38">
        <v>24</v>
      </c>
      <c r="B39" s="1" t="s">
        <v>40</v>
      </c>
      <c r="C39" s="2" t="s">
        <v>13</v>
      </c>
      <c r="D39" s="3">
        <v>2.2400000000000002</v>
      </c>
      <c r="E39" s="4" t="s">
        <v>14</v>
      </c>
      <c r="F39" s="5">
        <v>104</v>
      </c>
      <c r="G39" s="37">
        <f t="shared" si="5"/>
        <v>232.96000000000004</v>
      </c>
      <c r="H39" s="78"/>
      <c r="I39" s="37" t="e">
        <f t="shared" si="1"/>
        <v>#DIV/0!</v>
      </c>
      <c r="J39" s="79"/>
      <c r="K39" s="29" t="e">
        <f t="shared" si="3"/>
        <v>#DIV/0!</v>
      </c>
      <c r="L39" s="29" t="e">
        <f t="shared" si="2"/>
        <v>#DIV/0!</v>
      </c>
      <c r="M39" s="43"/>
      <c r="N39" s="43"/>
    </row>
    <row r="40" spans="1:14" ht="18" customHeight="1" x14ac:dyDescent="0.25">
      <c r="A40" s="38">
        <v>25</v>
      </c>
      <c r="B40" s="1" t="s">
        <v>41</v>
      </c>
      <c r="C40" s="2" t="s">
        <v>13</v>
      </c>
      <c r="D40" s="3">
        <v>3.51</v>
      </c>
      <c r="E40" s="4" t="s">
        <v>42</v>
      </c>
      <c r="F40" s="5">
        <v>260</v>
      </c>
      <c r="G40" s="37">
        <f t="shared" si="5"/>
        <v>912.59999999999991</v>
      </c>
      <c r="H40" s="78"/>
      <c r="I40" s="37" t="e">
        <f t="shared" si="1"/>
        <v>#DIV/0!</v>
      </c>
      <c r="J40" s="79"/>
      <c r="K40" s="29" t="e">
        <f t="shared" si="3"/>
        <v>#DIV/0!</v>
      </c>
      <c r="L40" s="29" t="e">
        <f t="shared" si="2"/>
        <v>#DIV/0!</v>
      </c>
      <c r="M40" s="43"/>
      <c r="N40" s="43"/>
    </row>
    <row r="41" spans="1:14" ht="18" customHeight="1" x14ac:dyDescent="0.25">
      <c r="A41" s="127"/>
      <c r="B41" s="165" t="s">
        <v>159</v>
      </c>
      <c r="C41" s="166"/>
      <c r="D41" s="128">
        <f>SUM(D13+D20+D33)</f>
        <v>236.76</v>
      </c>
      <c r="E41" s="129"/>
      <c r="F41" s="130"/>
      <c r="G41" s="131">
        <f>SUM(G14:G40)</f>
        <v>34045.959999999992</v>
      </c>
      <c r="H41" s="131"/>
      <c r="I41" s="131" t="e">
        <f>SUM(I14:I40)</f>
        <v>#DIV/0!</v>
      </c>
      <c r="J41" s="132"/>
      <c r="K41" s="131" t="e">
        <f>SUM(K14:K40)</f>
        <v>#DIV/0!</v>
      </c>
      <c r="L41" s="133" t="e">
        <f>SUM(L14:L40)</f>
        <v>#DIV/0!</v>
      </c>
      <c r="M41" s="44"/>
      <c r="N41" s="45"/>
    </row>
    <row r="42" spans="1:14" ht="18" customHeight="1" x14ac:dyDescent="0.25">
      <c r="A42" s="43"/>
      <c r="B42" s="43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43"/>
      <c r="N42" s="43"/>
    </row>
    <row r="43" spans="1:14" ht="18" customHeight="1" x14ac:dyDescent="0.25">
      <c r="B43" s="97" t="s">
        <v>43</v>
      </c>
      <c r="C43" s="167"/>
      <c r="D43" s="168"/>
      <c r="E43" s="168"/>
      <c r="F43" s="168"/>
      <c r="G43" s="168"/>
      <c r="H43" s="168"/>
      <c r="I43" s="168"/>
      <c r="J43" s="168"/>
      <c r="K43" s="168"/>
      <c r="L43" s="168"/>
    </row>
    <row r="44" spans="1:14" ht="18" customHeight="1" x14ac:dyDescent="0.25">
      <c r="B44" s="24" t="s">
        <v>44</v>
      </c>
      <c r="C44" s="20" t="s">
        <v>45</v>
      </c>
      <c r="D44" s="48">
        <f>D41</f>
        <v>236.76</v>
      </c>
      <c r="E44" s="25" t="s">
        <v>46</v>
      </c>
      <c r="F44" s="27" t="s">
        <v>47</v>
      </c>
      <c r="G44" s="29">
        <f>D44*F44</f>
        <v>236.76</v>
      </c>
      <c r="H44" s="81"/>
      <c r="I44" s="29" t="e">
        <f>G44/H44</f>
        <v>#DIV/0!</v>
      </c>
      <c r="J44" s="82"/>
      <c r="K44" s="49" t="e">
        <f>ROUND(I44*J44,2)</f>
        <v>#DIV/0!</v>
      </c>
      <c r="L44" s="21"/>
    </row>
    <row r="45" spans="1:14" ht="18" customHeight="1" x14ac:dyDescent="0.25">
      <c r="B45" s="134" t="s">
        <v>48</v>
      </c>
      <c r="C45" s="135"/>
      <c r="D45" s="136"/>
      <c r="E45" s="136"/>
      <c r="F45" s="136"/>
      <c r="G45" s="136"/>
      <c r="H45" s="137"/>
      <c r="I45" s="153" t="e">
        <f>SUM(I44)</f>
        <v>#DIV/0!</v>
      </c>
      <c r="J45" s="136"/>
      <c r="K45" s="138" t="e">
        <f>K44+0</f>
        <v>#DIV/0!</v>
      </c>
      <c r="L45" s="21"/>
    </row>
    <row r="46" spans="1:14" x14ac:dyDescent="0.25">
      <c r="B46" s="43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1:14" ht="25.5" customHeight="1" x14ac:dyDescent="0.25">
      <c r="B47" s="43"/>
      <c r="C47" s="46"/>
      <c r="D47" s="46"/>
      <c r="E47" s="46"/>
      <c r="F47" s="46"/>
      <c r="G47" s="46"/>
      <c r="H47" s="161" t="s">
        <v>160</v>
      </c>
      <c r="I47" s="161"/>
      <c r="J47" s="161"/>
      <c r="K47" s="117" t="e">
        <f>I41+I45</f>
        <v>#DIV/0!</v>
      </c>
      <c r="L47" s="21"/>
      <c r="M47" s="46"/>
    </row>
    <row r="48" spans="1:14" ht="15" customHeight="1" x14ac:dyDescent="0.25">
      <c r="B48" s="43"/>
      <c r="C48" s="46"/>
      <c r="D48" s="46"/>
      <c r="E48" s="46"/>
      <c r="F48" s="46"/>
      <c r="G48" s="46"/>
      <c r="H48" s="161" t="s">
        <v>49</v>
      </c>
      <c r="I48" s="161"/>
      <c r="J48" s="161"/>
      <c r="K48" s="120" t="e">
        <f>SUM(K41,K45)</f>
        <v>#DIV/0!</v>
      </c>
      <c r="L48" s="123" t="e">
        <f>L41</f>
        <v>#DIV/0!</v>
      </c>
    </row>
    <row r="49" spans="2:12" ht="15" customHeight="1" x14ac:dyDescent="0.25">
      <c r="B49" s="43"/>
      <c r="C49" s="46"/>
      <c r="D49" s="46"/>
      <c r="E49" s="46"/>
      <c r="F49" s="46"/>
      <c r="G49" s="46"/>
      <c r="H49" s="161" t="s">
        <v>161</v>
      </c>
      <c r="I49" s="161"/>
      <c r="J49" s="161"/>
      <c r="K49" s="121" t="e">
        <f>K48*0.19</f>
        <v>#DIV/0!</v>
      </c>
      <c r="L49" s="123" t="e">
        <f>L48*0.019</f>
        <v>#DIV/0!</v>
      </c>
    </row>
    <row r="50" spans="2:12" ht="15" customHeight="1" x14ac:dyDescent="0.25">
      <c r="B50" s="43"/>
      <c r="C50" s="46"/>
      <c r="D50" s="46"/>
      <c r="E50" s="46"/>
      <c r="F50" s="46"/>
      <c r="G50" s="46"/>
      <c r="H50" s="161" t="s">
        <v>50</v>
      </c>
      <c r="I50" s="161"/>
      <c r="J50" s="161"/>
      <c r="K50" s="122" t="e">
        <f>K48+K49</f>
        <v>#DIV/0!</v>
      </c>
      <c r="L50" s="124" t="e">
        <f>L48+L49</f>
        <v>#DIV/0!</v>
      </c>
    </row>
    <row r="51" spans="2:12" ht="15" customHeight="1" x14ac:dyDescent="0.25">
      <c r="B51" s="43"/>
      <c r="C51" s="46"/>
      <c r="D51" s="46"/>
      <c r="E51" s="46"/>
      <c r="F51" s="46"/>
      <c r="G51" s="46"/>
      <c r="H51" s="46"/>
      <c r="I51" s="43"/>
      <c r="J51" s="43"/>
      <c r="K51" s="43"/>
      <c r="L51" s="50"/>
    </row>
  </sheetData>
  <sheetProtection algorithmName="SHA-512" hashValue="pRicgIx383zx7b90SWKZd2Sjv+fEBzmQoH34F4fygqPwkYKag7Jo8M7xx3/bGCqPbuLFyARcCblktCeegvvU9g==" saltValue="awmAgNEOwRPWn6A6rPl01w==" spinCount="100000" sheet="1" objects="1" scenarios="1"/>
  <mergeCells count="12">
    <mergeCell ref="A1:J1"/>
    <mergeCell ref="A3:J3"/>
    <mergeCell ref="A5:B5"/>
    <mergeCell ref="A9:B9"/>
    <mergeCell ref="C9:I9"/>
    <mergeCell ref="H49:J49"/>
    <mergeCell ref="H50:J50"/>
    <mergeCell ref="A11:L11"/>
    <mergeCell ref="B41:C41"/>
    <mergeCell ref="C43:L43"/>
    <mergeCell ref="H47:J47"/>
    <mergeCell ref="H48:J48"/>
  </mergeCells>
  <pageMargins left="0.59055118110236227" right="0.59055118110236227" top="0.78740157480314965" bottom="0.78740157480314965" header="0.31496062992125984" footer="0.31496062992125984"/>
  <pageSetup paperSize="9" scale="86" fitToHeight="3" orientation="landscape" horizontalDpi="360" verticalDpi="360" r:id="rId1"/>
  <headerFooter>
    <oddFooter>&amp;C&amp;9Seite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"/>
  <sheetViews>
    <sheetView showGridLines="0" workbookViewId="0">
      <selection activeCell="C9" sqref="C9:I9"/>
    </sheetView>
  </sheetViews>
  <sheetFormatPr baseColWidth="10" defaultColWidth="11.42578125" defaultRowHeight="15" x14ac:dyDescent="0.25"/>
  <cols>
    <col min="1" max="1" width="4.85546875" style="42" bestFit="1" customWidth="1"/>
    <col min="2" max="2" width="7.28515625" style="42" bestFit="1" customWidth="1"/>
    <col min="3" max="3" width="24.7109375" style="42" bestFit="1" customWidth="1"/>
    <col min="4" max="4" width="13.140625" style="42" bestFit="1" customWidth="1"/>
    <col min="5" max="5" width="7.140625" style="42" bestFit="1" customWidth="1"/>
    <col min="6" max="6" width="8.7109375" style="42" bestFit="1" customWidth="1"/>
    <col min="7" max="7" width="8.5703125" style="42" bestFit="1" customWidth="1"/>
    <col min="8" max="8" width="9.140625" style="42" bestFit="1" customWidth="1"/>
    <col min="9" max="9" width="10.140625" style="42" customWidth="1"/>
    <col min="10" max="10" width="10.140625" style="42" bestFit="1" customWidth="1"/>
    <col min="11" max="11" width="11.42578125" style="42"/>
    <col min="12" max="12" width="11.85546875" style="42" bestFit="1" customWidth="1"/>
    <col min="13" max="13" width="9.85546875" style="42" customWidth="1"/>
    <col min="14" max="16384" width="11.42578125" style="42"/>
  </cols>
  <sheetData>
    <row r="1" spans="1:15" ht="27.75" customHeight="1" x14ac:dyDescent="0.25">
      <c r="A1" s="169" t="s">
        <v>166</v>
      </c>
      <c r="B1" s="169"/>
      <c r="C1" s="169"/>
      <c r="D1" s="169"/>
      <c r="E1" s="169"/>
      <c r="F1" s="169"/>
      <c r="G1" s="169"/>
      <c r="H1" s="169"/>
      <c r="I1" s="169"/>
      <c r="J1" s="169"/>
      <c r="L1" s="51"/>
    </row>
    <row r="2" spans="1:15" ht="12" customHeight="1" x14ac:dyDescent="0.25">
      <c r="A2" s="157"/>
      <c r="B2" s="157"/>
      <c r="C2" s="72"/>
      <c r="D2" s="157"/>
      <c r="E2" s="157"/>
      <c r="F2" s="157"/>
      <c r="G2" s="157"/>
      <c r="H2" s="157"/>
      <c r="I2" s="157"/>
      <c r="J2" s="157"/>
      <c r="L2" s="51"/>
    </row>
    <row r="3" spans="1:15" ht="27" customHeight="1" x14ac:dyDescent="0.25">
      <c r="A3" s="170" t="s">
        <v>173</v>
      </c>
      <c r="B3" s="170"/>
      <c r="C3" s="170"/>
      <c r="D3" s="170"/>
      <c r="E3" s="170"/>
      <c r="F3" s="170"/>
      <c r="G3" s="170"/>
      <c r="H3" s="170"/>
      <c r="I3" s="170"/>
      <c r="J3" s="170"/>
      <c r="L3" s="51"/>
    </row>
    <row r="4" spans="1:15" ht="12.75" customHeight="1" x14ac:dyDescent="0.25">
      <c r="A4" s="158"/>
      <c r="B4" s="158"/>
      <c r="C4" s="73"/>
      <c r="D4" s="158"/>
      <c r="E4" s="158"/>
      <c r="F4" s="158"/>
      <c r="G4" s="158"/>
      <c r="H4" s="158"/>
      <c r="I4" s="158"/>
      <c r="J4" s="158"/>
      <c r="L4" s="51"/>
    </row>
    <row r="5" spans="1:15" ht="12.75" customHeight="1" x14ac:dyDescent="0.25">
      <c r="A5" s="171" t="s">
        <v>167</v>
      </c>
      <c r="B5" s="171"/>
      <c r="C5" s="73"/>
      <c r="D5" s="158"/>
      <c r="E5" s="158"/>
      <c r="F5" s="158"/>
      <c r="G5" s="158"/>
      <c r="H5" s="158"/>
      <c r="I5" s="158"/>
      <c r="J5" s="158"/>
      <c r="L5" s="51"/>
    </row>
    <row r="6" spans="1:15" ht="12.75" customHeight="1" x14ac:dyDescent="0.25">
      <c r="A6" s="80" t="s">
        <v>170</v>
      </c>
      <c r="B6" s="80"/>
      <c r="C6" s="80"/>
      <c r="D6" s="80"/>
      <c r="E6" s="80"/>
      <c r="F6" s="80"/>
      <c r="G6" s="80"/>
      <c r="H6" s="80"/>
      <c r="I6" s="80"/>
      <c r="J6" s="80"/>
      <c r="L6" s="51"/>
    </row>
    <row r="7" spans="1:15" ht="12.75" customHeight="1" x14ac:dyDescent="0.25">
      <c r="A7" s="159" t="s">
        <v>172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O7" s="51"/>
    </row>
    <row r="8" spans="1:15" ht="12.75" customHeight="1" x14ac:dyDescent="0.25">
      <c r="A8" s="77"/>
      <c r="B8" s="77"/>
      <c r="C8" s="77"/>
      <c r="D8" s="77"/>
      <c r="E8" s="77"/>
      <c r="F8" s="158"/>
      <c r="G8" s="158"/>
      <c r="H8" s="158"/>
      <c r="I8" s="158"/>
      <c r="J8" s="158"/>
      <c r="L8" s="51"/>
    </row>
    <row r="9" spans="1:15" ht="12.75" customHeight="1" x14ac:dyDescent="0.25">
      <c r="A9" s="170" t="s">
        <v>168</v>
      </c>
      <c r="B9" s="170"/>
      <c r="C9" s="172"/>
      <c r="D9" s="172"/>
      <c r="E9" s="172"/>
      <c r="F9" s="172"/>
      <c r="G9" s="172"/>
      <c r="H9" s="172"/>
      <c r="I9" s="172"/>
      <c r="J9" s="158"/>
      <c r="L9" s="51"/>
    </row>
    <row r="10" spans="1:15" ht="12.75" customHeight="1" x14ac:dyDescent="0.25">
      <c r="A10" s="158"/>
      <c r="B10" s="99"/>
      <c r="C10" s="100"/>
      <c r="D10" s="100"/>
      <c r="E10" s="100"/>
      <c r="F10" s="100"/>
      <c r="G10" s="100"/>
      <c r="H10" s="100"/>
      <c r="I10" s="100"/>
      <c r="J10" s="99"/>
      <c r="K10" s="101"/>
      <c r="L10" s="51"/>
    </row>
    <row r="11" spans="1:15" ht="22.5" customHeight="1" x14ac:dyDescent="0.25">
      <c r="A11" s="162" t="s">
        <v>163</v>
      </c>
      <c r="B11" s="163"/>
      <c r="C11" s="163"/>
      <c r="D11" s="163"/>
      <c r="E11" s="163"/>
      <c r="F11" s="163"/>
      <c r="G11" s="163"/>
      <c r="H11" s="163"/>
      <c r="I11" s="164"/>
      <c r="J11" s="164"/>
      <c r="K11" s="164"/>
      <c r="L11" s="164"/>
      <c r="M11" s="164"/>
    </row>
    <row r="12" spans="1:15" ht="38.25" x14ac:dyDescent="0.25">
      <c r="A12" s="74" t="s">
        <v>0</v>
      </c>
      <c r="B12" s="75" t="s">
        <v>124</v>
      </c>
      <c r="C12" s="75" t="s">
        <v>1</v>
      </c>
      <c r="D12" s="76" t="s">
        <v>2</v>
      </c>
      <c r="E12" s="75" t="s">
        <v>3</v>
      </c>
      <c r="F12" s="75" t="s">
        <v>4</v>
      </c>
      <c r="G12" s="75" t="s">
        <v>5</v>
      </c>
      <c r="H12" s="75" t="s">
        <v>6</v>
      </c>
      <c r="I12" s="75" t="s">
        <v>169</v>
      </c>
      <c r="J12" s="75" t="s">
        <v>7</v>
      </c>
      <c r="K12" s="75" t="s">
        <v>51</v>
      </c>
      <c r="L12" s="75" t="s">
        <v>9</v>
      </c>
      <c r="M12" s="75" t="s">
        <v>10</v>
      </c>
    </row>
    <row r="13" spans="1:15" ht="18" customHeight="1" x14ac:dyDescent="0.25">
      <c r="A13" s="83"/>
      <c r="B13" s="84"/>
      <c r="C13" s="102" t="s">
        <v>125</v>
      </c>
      <c r="D13" s="86"/>
      <c r="E13" s="87"/>
      <c r="F13" s="88"/>
      <c r="G13" s="89"/>
      <c r="H13" s="88"/>
      <c r="I13" s="89"/>
      <c r="J13" s="90"/>
      <c r="K13" s="90"/>
      <c r="L13" s="90"/>
      <c r="M13" s="90"/>
    </row>
    <row r="14" spans="1:15" ht="18" customHeight="1" x14ac:dyDescent="0.25">
      <c r="A14" s="39">
        <v>1</v>
      </c>
      <c r="B14" s="23" t="s">
        <v>125</v>
      </c>
      <c r="C14" s="24" t="s">
        <v>12</v>
      </c>
      <c r="D14" s="25" t="s">
        <v>126</v>
      </c>
      <c r="E14" s="26">
        <v>3.04</v>
      </c>
      <c r="F14" s="27" t="s">
        <v>54</v>
      </c>
      <c r="G14" s="28">
        <v>104</v>
      </c>
      <c r="H14" s="29">
        <f>E14*G14</f>
        <v>316.16000000000003</v>
      </c>
      <c r="I14" s="106"/>
      <c r="J14" s="6" t="e">
        <f>H14/I14</f>
        <v>#DIV/0!</v>
      </c>
      <c r="K14" s="79"/>
      <c r="L14" s="29" t="e">
        <f>ROUND(J14*K14,2)</f>
        <v>#DIV/0!</v>
      </c>
      <c r="M14" s="29" t="e">
        <f>ROUND(L14/12,2)</f>
        <v>#DIV/0!</v>
      </c>
    </row>
    <row r="15" spans="1:15" ht="18" customHeight="1" x14ac:dyDescent="0.25">
      <c r="A15" s="39">
        <v>2</v>
      </c>
      <c r="B15" s="23" t="s">
        <v>125</v>
      </c>
      <c r="C15" s="24" t="s">
        <v>36</v>
      </c>
      <c r="D15" s="25" t="s">
        <v>127</v>
      </c>
      <c r="E15" s="26">
        <v>3.25</v>
      </c>
      <c r="F15" s="27" t="s">
        <v>54</v>
      </c>
      <c r="G15" s="28">
        <v>104</v>
      </c>
      <c r="H15" s="29">
        <f t="shared" ref="H15:H33" si="0">E15*G15</f>
        <v>338</v>
      </c>
      <c r="I15" s="106"/>
      <c r="J15" s="6" t="e">
        <f t="shared" ref="J15:J21" si="1">H15/I15</f>
        <v>#DIV/0!</v>
      </c>
      <c r="K15" s="79"/>
      <c r="L15" s="29" t="e">
        <f t="shared" ref="L15:L21" si="2">ROUND(J15*K15,2)</f>
        <v>#DIV/0!</v>
      </c>
      <c r="M15" s="29" t="e">
        <f t="shared" ref="M15:M33" si="3">ROUND(L15/12,2)</f>
        <v>#DIV/0!</v>
      </c>
    </row>
    <row r="16" spans="1:15" ht="18" customHeight="1" x14ac:dyDescent="0.25">
      <c r="A16" s="39">
        <v>4</v>
      </c>
      <c r="B16" s="23" t="s">
        <v>125</v>
      </c>
      <c r="C16" s="24" t="s">
        <v>27</v>
      </c>
      <c r="D16" s="25" t="s">
        <v>127</v>
      </c>
      <c r="E16" s="26">
        <v>12</v>
      </c>
      <c r="F16" s="27" t="s">
        <v>42</v>
      </c>
      <c r="G16" s="28">
        <v>260</v>
      </c>
      <c r="H16" s="29">
        <f t="shared" si="0"/>
        <v>3120</v>
      </c>
      <c r="I16" s="106"/>
      <c r="J16" s="6" t="e">
        <f t="shared" si="1"/>
        <v>#DIV/0!</v>
      </c>
      <c r="K16" s="79"/>
      <c r="L16" s="29" t="e">
        <f t="shared" si="2"/>
        <v>#DIV/0!</v>
      </c>
      <c r="M16" s="29" t="e">
        <f t="shared" si="3"/>
        <v>#DIV/0!</v>
      </c>
    </row>
    <row r="17" spans="1:13" ht="18" customHeight="1" x14ac:dyDescent="0.25">
      <c r="A17" s="39">
        <v>5</v>
      </c>
      <c r="B17" s="23" t="s">
        <v>125</v>
      </c>
      <c r="C17" s="24" t="s">
        <v>128</v>
      </c>
      <c r="D17" s="25" t="s">
        <v>127</v>
      </c>
      <c r="E17" s="26">
        <v>10.88</v>
      </c>
      <c r="F17" s="27" t="s">
        <v>42</v>
      </c>
      <c r="G17" s="28">
        <v>260</v>
      </c>
      <c r="H17" s="29">
        <f t="shared" si="0"/>
        <v>2828.8</v>
      </c>
      <c r="I17" s="106"/>
      <c r="J17" s="6" t="e">
        <f t="shared" si="1"/>
        <v>#DIV/0!</v>
      </c>
      <c r="K17" s="79"/>
      <c r="L17" s="29" t="e">
        <f t="shared" si="2"/>
        <v>#DIV/0!</v>
      </c>
      <c r="M17" s="29" t="e">
        <f t="shared" si="3"/>
        <v>#DIV/0!</v>
      </c>
    </row>
    <row r="18" spans="1:13" ht="18" customHeight="1" x14ac:dyDescent="0.25">
      <c r="A18" s="39">
        <v>6</v>
      </c>
      <c r="B18" s="23" t="s">
        <v>125</v>
      </c>
      <c r="C18" s="24" t="s">
        <v>129</v>
      </c>
      <c r="D18" s="25" t="s">
        <v>13</v>
      </c>
      <c r="E18" s="26">
        <v>5.42</v>
      </c>
      <c r="F18" s="27" t="s">
        <v>42</v>
      </c>
      <c r="G18" s="28">
        <v>260</v>
      </c>
      <c r="H18" s="29">
        <f t="shared" si="0"/>
        <v>1409.2</v>
      </c>
      <c r="I18" s="78"/>
      <c r="J18" s="6" t="e">
        <f t="shared" si="1"/>
        <v>#DIV/0!</v>
      </c>
      <c r="K18" s="79"/>
      <c r="L18" s="29" t="e">
        <f t="shared" si="2"/>
        <v>#DIV/0!</v>
      </c>
      <c r="M18" s="29" t="e">
        <f t="shared" si="3"/>
        <v>#DIV/0!</v>
      </c>
    </row>
    <row r="19" spans="1:13" ht="18" customHeight="1" x14ac:dyDescent="0.25">
      <c r="A19" s="39">
        <v>7</v>
      </c>
      <c r="B19" s="30" t="s">
        <v>125</v>
      </c>
      <c r="C19" s="31" t="s">
        <v>36</v>
      </c>
      <c r="D19" s="32" t="s">
        <v>13</v>
      </c>
      <c r="E19" s="33">
        <v>2.2000000000000002</v>
      </c>
      <c r="F19" s="34" t="s">
        <v>54</v>
      </c>
      <c r="G19" s="35">
        <v>104</v>
      </c>
      <c r="H19" s="29">
        <f t="shared" si="0"/>
        <v>228.8</v>
      </c>
      <c r="I19" s="106"/>
      <c r="J19" s="6" t="e">
        <f t="shared" si="1"/>
        <v>#DIV/0!</v>
      </c>
      <c r="K19" s="79"/>
      <c r="L19" s="29" t="e">
        <f t="shared" si="2"/>
        <v>#DIV/0!</v>
      </c>
      <c r="M19" s="29" t="e">
        <f t="shared" si="3"/>
        <v>#DIV/0!</v>
      </c>
    </row>
    <row r="20" spans="1:13" ht="18" customHeight="1" x14ac:dyDescent="0.25">
      <c r="A20" s="39">
        <v>8</v>
      </c>
      <c r="B20" s="36" t="s">
        <v>125</v>
      </c>
      <c r="C20" s="31" t="s">
        <v>41</v>
      </c>
      <c r="D20" s="32" t="s">
        <v>13</v>
      </c>
      <c r="E20" s="33">
        <v>4</v>
      </c>
      <c r="F20" s="34" t="s">
        <v>42</v>
      </c>
      <c r="G20" s="35">
        <v>260</v>
      </c>
      <c r="H20" s="29">
        <f t="shared" si="0"/>
        <v>1040</v>
      </c>
      <c r="I20" s="78"/>
      <c r="J20" s="6" t="e">
        <f t="shared" si="1"/>
        <v>#DIV/0!</v>
      </c>
      <c r="K20" s="79"/>
      <c r="L20" s="29" t="e">
        <f t="shared" si="2"/>
        <v>#DIV/0!</v>
      </c>
      <c r="M20" s="29" t="e">
        <f t="shared" si="3"/>
        <v>#DIV/0!</v>
      </c>
    </row>
    <row r="21" spans="1:13" ht="18" customHeight="1" x14ac:dyDescent="0.25">
      <c r="A21" s="39">
        <v>9</v>
      </c>
      <c r="B21" s="36" t="s">
        <v>125</v>
      </c>
      <c r="C21" s="31" t="s">
        <v>130</v>
      </c>
      <c r="D21" s="32" t="s">
        <v>13</v>
      </c>
      <c r="E21" s="33">
        <v>7.85</v>
      </c>
      <c r="F21" s="34" t="s">
        <v>54</v>
      </c>
      <c r="G21" s="35">
        <v>156</v>
      </c>
      <c r="H21" s="29">
        <f t="shared" si="0"/>
        <v>1224.5999999999999</v>
      </c>
      <c r="I21" s="106"/>
      <c r="J21" s="6" t="e">
        <f t="shared" si="1"/>
        <v>#DIV/0!</v>
      </c>
      <c r="K21" s="79"/>
      <c r="L21" s="29" t="e">
        <f t="shared" si="2"/>
        <v>#DIV/0!</v>
      </c>
      <c r="M21" s="29" t="e">
        <f t="shared" si="3"/>
        <v>#DIV/0!</v>
      </c>
    </row>
    <row r="22" spans="1:13" ht="18" customHeight="1" x14ac:dyDescent="0.25">
      <c r="A22" s="83"/>
      <c r="B22" s="84"/>
      <c r="C22" s="102" t="s">
        <v>131</v>
      </c>
      <c r="D22" s="86"/>
      <c r="E22" s="103" t="s">
        <v>132</v>
      </c>
      <c r="F22" s="88"/>
      <c r="G22" s="89"/>
      <c r="H22" s="88"/>
      <c r="I22" s="104"/>
      <c r="J22" s="90"/>
      <c r="K22" s="105"/>
      <c r="L22" s="90"/>
      <c r="M22" s="90"/>
    </row>
    <row r="23" spans="1:13" ht="18" customHeight="1" x14ac:dyDescent="0.25">
      <c r="A23" s="39">
        <v>10</v>
      </c>
      <c r="B23" s="23"/>
      <c r="C23" s="24" t="s">
        <v>131</v>
      </c>
      <c r="D23" s="25" t="s">
        <v>126</v>
      </c>
      <c r="E23" s="26">
        <v>15</v>
      </c>
      <c r="F23" s="27" t="s">
        <v>54</v>
      </c>
      <c r="G23" s="28">
        <v>104</v>
      </c>
      <c r="H23" s="29">
        <f t="shared" si="0"/>
        <v>1560</v>
      </c>
      <c r="I23" s="106"/>
      <c r="J23" s="29" t="e">
        <f>H23/I23</f>
        <v>#DIV/0!</v>
      </c>
      <c r="K23" s="79"/>
      <c r="L23" s="29" t="e">
        <f>ROUND(J23*K23,2)</f>
        <v>#DIV/0!</v>
      </c>
      <c r="M23" s="29" t="e">
        <f t="shared" si="3"/>
        <v>#DIV/0!</v>
      </c>
    </row>
    <row r="24" spans="1:13" ht="18" customHeight="1" x14ac:dyDescent="0.25">
      <c r="A24" s="83"/>
      <c r="B24" s="84"/>
      <c r="C24" s="102" t="s">
        <v>133</v>
      </c>
      <c r="D24" s="86"/>
      <c r="E24" s="103" t="s">
        <v>132</v>
      </c>
      <c r="F24" s="88"/>
      <c r="G24" s="89"/>
      <c r="H24" s="88"/>
      <c r="I24" s="104"/>
      <c r="J24" s="90"/>
      <c r="K24" s="105"/>
      <c r="L24" s="90"/>
      <c r="M24" s="90"/>
    </row>
    <row r="25" spans="1:13" ht="18" customHeight="1" x14ac:dyDescent="0.25">
      <c r="A25" s="39">
        <v>11</v>
      </c>
      <c r="B25" s="23" t="s">
        <v>133</v>
      </c>
      <c r="C25" s="24" t="s">
        <v>134</v>
      </c>
      <c r="D25" s="25" t="s">
        <v>127</v>
      </c>
      <c r="E25" s="26">
        <v>10.199999999999999</v>
      </c>
      <c r="F25" s="27" t="s">
        <v>54</v>
      </c>
      <c r="G25" s="28">
        <v>104</v>
      </c>
      <c r="H25" s="29">
        <f t="shared" si="0"/>
        <v>1060.8</v>
      </c>
      <c r="I25" s="106"/>
      <c r="J25" s="29" t="e">
        <f>H25/I25</f>
        <v>#DIV/0!</v>
      </c>
      <c r="K25" s="79"/>
      <c r="L25" s="29" t="e">
        <f>ROUND(J25*K25,2)</f>
        <v>#DIV/0!</v>
      </c>
      <c r="M25" s="29" t="e">
        <f t="shared" si="3"/>
        <v>#DIV/0!</v>
      </c>
    </row>
    <row r="26" spans="1:13" ht="18" customHeight="1" x14ac:dyDescent="0.25">
      <c r="A26" s="39">
        <v>12</v>
      </c>
      <c r="B26" s="23" t="s">
        <v>133</v>
      </c>
      <c r="C26" s="24" t="s">
        <v>135</v>
      </c>
      <c r="D26" s="25" t="s">
        <v>136</v>
      </c>
      <c r="E26" s="26">
        <v>32</v>
      </c>
      <c r="F26" s="27" t="s">
        <v>62</v>
      </c>
      <c r="G26" s="28">
        <v>156</v>
      </c>
      <c r="H26" s="29">
        <f t="shared" si="0"/>
        <v>4992</v>
      </c>
      <c r="I26" s="106"/>
      <c r="J26" s="29" t="e">
        <f t="shared" ref="J26:J30" si="4">H26/I26</f>
        <v>#DIV/0!</v>
      </c>
      <c r="K26" s="79"/>
      <c r="L26" s="29" t="e">
        <f t="shared" ref="L26:L33" si="5">ROUND(J26*K26,2)</f>
        <v>#DIV/0!</v>
      </c>
      <c r="M26" s="29" t="e">
        <f t="shared" si="3"/>
        <v>#DIV/0!</v>
      </c>
    </row>
    <row r="27" spans="1:13" ht="18" customHeight="1" x14ac:dyDescent="0.25">
      <c r="A27" s="39">
        <v>13</v>
      </c>
      <c r="B27" s="23" t="s">
        <v>133</v>
      </c>
      <c r="C27" s="24" t="s">
        <v>41</v>
      </c>
      <c r="D27" s="25" t="s">
        <v>13</v>
      </c>
      <c r="E27" s="26">
        <v>3.5</v>
      </c>
      <c r="F27" s="27" t="s">
        <v>42</v>
      </c>
      <c r="G27" s="28">
        <v>260</v>
      </c>
      <c r="H27" s="29">
        <f t="shared" si="0"/>
        <v>910</v>
      </c>
      <c r="I27" s="78"/>
      <c r="J27" s="29" t="e">
        <f t="shared" si="4"/>
        <v>#DIV/0!</v>
      </c>
      <c r="K27" s="79"/>
      <c r="L27" s="29" t="e">
        <f t="shared" si="5"/>
        <v>#DIV/0!</v>
      </c>
      <c r="M27" s="29" t="e">
        <f t="shared" si="3"/>
        <v>#DIV/0!</v>
      </c>
    </row>
    <row r="28" spans="1:13" ht="18" customHeight="1" x14ac:dyDescent="0.25">
      <c r="A28" s="39">
        <v>14</v>
      </c>
      <c r="B28" s="23" t="s">
        <v>133</v>
      </c>
      <c r="C28" s="24" t="s">
        <v>17</v>
      </c>
      <c r="D28" s="25" t="s">
        <v>127</v>
      </c>
      <c r="E28" s="26">
        <v>9.5</v>
      </c>
      <c r="F28" s="27" t="s">
        <v>62</v>
      </c>
      <c r="G28" s="28">
        <v>156</v>
      </c>
      <c r="H28" s="29">
        <f t="shared" si="0"/>
        <v>1482</v>
      </c>
      <c r="I28" s="106"/>
      <c r="J28" s="29" t="e">
        <f t="shared" si="4"/>
        <v>#DIV/0!</v>
      </c>
      <c r="K28" s="79"/>
      <c r="L28" s="29" t="e">
        <f t="shared" si="5"/>
        <v>#DIV/0!</v>
      </c>
      <c r="M28" s="29" t="e">
        <f t="shared" si="3"/>
        <v>#DIV/0!</v>
      </c>
    </row>
    <row r="29" spans="1:13" ht="18" customHeight="1" x14ac:dyDescent="0.25">
      <c r="A29" s="39">
        <v>15</v>
      </c>
      <c r="B29" s="23" t="s">
        <v>133</v>
      </c>
      <c r="C29" s="24" t="s">
        <v>19</v>
      </c>
      <c r="D29" s="25" t="s">
        <v>127</v>
      </c>
      <c r="E29" s="26">
        <v>6.4</v>
      </c>
      <c r="F29" s="27" t="s">
        <v>62</v>
      </c>
      <c r="G29" s="28">
        <v>156</v>
      </c>
      <c r="H29" s="29">
        <f t="shared" si="0"/>
        <v>998.40000000000009</v>
      </c>
      <c r="I29" s="106"/>
      <c r="J29" s="29" t="e">
        <f t="shared" si="4"/>
        <v>#DIV/0!</v>
      </c>
      <c r="K29" s="79"/>
      <c r="L29" s="29" t="e">
        <f t="shared" si="5"/>
        <v>#DIV/0!</v>
      </c>
      <c r="M29" s="29" t="e">
        <f t="shared" si="3"/>
        <v>#DIV/0!</v>
      </c>
    </row>
    <row r="30" spans="1:13" ht="18" customHeight="1" x14ac:dyDescent="0.25">
      <c r="A30" s="39">
        <v>16</v>
      </c>
      <c r="B30" s="23" t="s">
        <v>133</v>
      </c>
      <c r="C30" s="24" t="s">
        <v>137</v>
      </c>
      <c r="D30" s="25" t="s">
        <v>127</v>
      </c>
      <c r="E30" s="26">
        <v>16</v>
      </c>
      <c r="F30" s="27" t="s">
        <v>54</v>
      </c>
      <c r="G30" s="28">
        <v>104</v>
      </c>
      <c r="H30" s="29">
        <f t="shared" si="0"/>
        <v>1664</v>
      </c>
      <c r="I30" s="106"/>
      <c r="J30" s="29" t="e">
        <f t="shared" si="4"/>
        <v>#DIV/0!</v>
      </c>
      <c r="K30" s="79"/>
      <c r="L30" s="29" t="e">
        <f t="shared" si="5"/>
        <v>#DIV/0!</v>
      </c>
      <c r="M30" s="29" t="e">
        <f t="shared" si="3"/>
        <v>#DIV/0!</v>
      </c>
    </row>
    <row r="31" spans="1:13" ht="18" customHeight="1" x14ac:dyDescent="0.25">
      <c r="A31" s="83"/>
      <c r="B31" s="84"/>
      <c r="C31" s="102" t="s">
        <v>138</v>
      </c>
      <c r="D31" s="86"/>
      <c r="E31" s="103" t="s">
        <v>132</v>
      </c>
      <c r="F31" s="88"/>
      <c r="G31" s="89"/>
      <c r="H31" s="88"/>
      <c r="I31" s="104"/>
      <c r="J31" s="90"/>
      <c r="K31" s="105"/>
      <c r="L31" s="90"/>
      <c r="M31" s="90"/>
    </row>
    <row r="32" spans="1:13" ht="18" customHeight="1" x14ac:dyDescent="0.25">
      <c r="A32" s="39">
        <v>17</v>
      </c>
      <c r="B32" s="23" t="s">
        <v>133</v>
      </c>
      <c r="C32" s="24" t="s">
        <v>139</v>
      </c>
      <c r="D32" s="25" t="s">
        <v>127</v>
      </c>
      <c r="E32" s="26">
        <v>17.7</v>
      </c>
      <c r="F32" s="27" t="s">
        <v>54</v>
      </c>
      <c r="G32" s="28">
        <v>104</v>
      </c>
      <c r="H32" s="29">
        <f t="shared" si="0"/>
        <v>1840.8</v>
      </c>
      <c r="I32" s="106"/>
      <c r="J32" s="29" t="e">
        <f>H32/I32</f>
        <v>#DIV/0!</v>
      </c>
      <c r="K32" s="79"/>
      <c r="L32" s="29" t="e">
        <f t="shared" si="5"/>
        <v>#DIV/0!</v>
      </c>
      <c r="M32" s="29" t="e">
        <f t="shared" si="3"/>
        <v>#DIV/0!</v>
      </c>
    </row>
    <row r="33" spans="1:13" ht="18" customHeight="1" x14ac:dyDescent="0.25">
      <c r="A33" s="39">
        <v>18</v>
      </c>
      <c r="B33" s="23" t="s">
        <v>133</v>
      </c>
      <c r="C33" s="24" t="s">
        <v>140</v>
      </c>
      <c r="D33" s="25" t="s">
        <v>127</v>
      </c>
      <c r="E33" s="26">
        <v>25</v>
      </c>
      <c r="F33" s="27" t="s">
        <v>54</v>
      </c>
      <c r="G33" s="28">
        <v>104</v>
      </c>
      <c r="H33" s="29">
        <f t="shared" si="0"/>
        <v>2600</v>
      </c>
      <c r="I33" s="106"/>
      <c r="J33" s="29" t="e">
        <f>H33/I33</f>
        <v>#DIV/0!</v>
      </c>
      <c r="K33" s="79"/>
      <c r="L33" s="29" t="e">
        <f t="shared" si="5"/>
        <v>#DIV/0!</v>
      </c>
      <c r="M33" s="29" t="e">
        <f t="shared" si="3"/>
        <v>#DIV/0!</v>
      </c>
    </row>
    <row r="34" spans="1:13" ht="18" customHeight="1" x14ac:dyDescent="0.25">
      <c r="A34" s="143"/>
      <c r="B34" s="173" t="s">
        <v>159</v>
      </c>
      <c r="C34" s="174"/>
      <c r="D34" s="174"/>
      <c r="E34" s="144">
        <f>SUM(E14:E33)</f>
        <v>183.94</v>
      </c>
      <c r="F34" s="129"/>
      <c r="G34" s="130"/>
      <c r="H34" s="145">
        <f>SUM(H14:H33)</f>
        <v>27613.56</v>
      </c>
      <c r="I34" s="146"/>
      <c r="J34" s="131" t="e">
        <f>SUM(J14:J33)</f>
        <v>#DIV/0!</v>
      </c>
      <c r="K34" s="147"/>
      <c r="L34" s="133" t="e">
        <f>SUM(L14:L33)</f>
        <v>#DIV/0!</v>
      </c>
      <c r="M34" s="131" t="e">
        <f>SUM(M14:M33)</f>
        <v>#DIV/0!</v>
      </c>
    </row>
    <row r="35" spans="1:13" ht="18" customHeight="1" x14ac:dyDescent="0.25">
      <c r="A35" s="59"/>
      <c r="B35" s="59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ht="18" customHeight="1" x14ac:dyDescent="0.25">
      <c r="A36" s="59"/>
      <c r="B36" s="59"/>
      <c r="C36" s="97" t="s">
        <v>43</v>
      </c>
      <c r="D36" s="167"/>
      <c r="E36" s="168"/>
      <c r="F36" s="168"/>
      <c r="G36" s="168"/>
      <c r="H36" s="168"/>
      <c r="I36" s="168"/>
      <c r="J36" s="168"/>
      <c r="K36" s="168"/>
      <c r="L36" s="168"/>
      <c r="M36" s="168"/>
    </row>
    <row r="37" spans="1:13" ht="18" customHeight="1" x14ac:dyDescent="0.25">
      <c r="A37" s="59"/>
      <c r="B37" s="59"/>
      <c r="C37" s="24" t="s">
        <v>44</v>
      </c>
      <c r="D37" s="60" t="s">
        <v>45</v>
      </c>
      <c r="E37" s="29">
        <f>E34</f>
        <v>183.94</v>
      </c>
      <c r="F37" s="61" t="s">
        <v>46</v>
      </c>
      <c r="G37" s="61" t="s">
        <v>47</v>
      </c>
      <c r="H37" s="29">
        <f t="shared" ref="H37:H38" si="6">E37*G37</f>
        <v>183.94</v>
      </c>
      <c r="I37" s="81"/>
      <c r="J37" s="6" t="e">
        <f>H37/I37</f>
        <v>#DIV/0!</v>
      </c>
      <c r="K37" s="79"/>
      <c r="L37" s="29" t="e">
        <f>ROUND(J37*K37,2)</f>
        <v>#DIV/0!</v>
      </c>
      <c r="M37" s="62"/>
    </row>
    <row r="38" spans="1:13" ht="18" customHeight="1" x14ac:dyDescent="0.25">
      <c r="A38" s="59"/>
      <c r="B38" s="59"/>
      <c r="C38" s="24" t="s">
        <v>141</v>
      </c>
      <c r="D38" s="60" t="s">
        <v>142</v>
      </c>
      <c r="E38" s="63">
        <v>113</v>
      </c>
      <c r="F38" s="63">
        <v>1</v>
      </c>
      <c r="G38" s="63">
        <v>1</v>
      </c>
      <c r="H38" s="29">
        <f t="shared" si="6"/>
        <v>113</v>
      </c>
      <c r="I38" s="160"/>
      <c r="J38" s="6" t="e">
        <f>H38/I38</f>
        <v>#DIV/0!</v>
      </c>
      <c r="K38" s="79"/>
      <c r="L38" s="29" t="e">
        <f>ROUND(J38*K38,2)</f>
        <v>#DIV/0!</v>
      </c>
      <c r="M38" s="62"/>
    </row>
    <row r="39" spans="1:13" ht="18" customHeight="1" x14ac:dyDescent="0.25">
      <c r="A39" s="59"/>
      <c r="B39" s="59"/>
      <c r="C39" s="139" t="s">
        <v>48</v>
      </c>
      <c r="D39" s="140"/>
      <c r="E39" s="140"/>
      <c r="F39" s="140"/>
      <c r="G39" s="140"/>
      <c r="H39" s="140">
        <f>SUM(H37:H38)</f>
        <v>296.94</v>
      </c>
      <c r="I39" s="140"/>
      <c r="J39" s="141" t="e">
        <f>SUM(J37:J38)</f>
        <v>#DIV/0!</v>
      </c>
      <c r="K39" s="142"/>
      <c r="L39" s="133" t="e">
        <f>SUM(L37:L38)</f>
        <v>#DIV/0!</v>
      </c>
      <c r="M39" s="21"/>
    </row>
    <row r="40" spans="1:13" ht="14.1" customHeight="1" x14ac:dyDescent="0.25">
      <c r="A40" s="59"/>
      <c r="B40" s="59"/>
      <c r="C40" s="43"/>
      <c r="D40" s="43"/>
      <c r="E40" s="43"/>
      <c r="F40" s="43"/>
      <c r="G40" s="43"/>
      <c r="H40" s="43"/>
      <c r="I40" s="43"/>
      <c r="J40" s="43"/>
      <c r="K40" s="43"/>
      <c r="L40" s="50"/>
      <c r="M40" s="50"/>
    </row>
    <row r="41" spans="1:13" ht="25.5" customHeight="1" x14ac:dyDescent="0.25">
      <c r="A41" s="59"/>
      <c r="B41" s="59"/>
      <c r="C41" s="43"/>
      <c r="D41" s="43"/>
      <c r="E41" s="43"/>
      <c r="F41" s="43"/>
      <c r="G41" s="43"/>
      <c r="H41" s="43"/>
      <c r="I41" s="161" t="s">
        <v>160</v>
      </c>
      <c r="J41" s="161"/>
      <c r="K41" s="161"/>
      <c r="L41" s="116" t="e">
        <f>J34+J39</f>
        <v>#DIV/0!</v>
      </c>
      <c r="M41" s="62"/>
    </row>
    <row r="42" spans="1:13" ht="14.1" customHeight="1" x14ac:dyDescent="0.25">
      <c r="A42" s="59"/>
      <c r="B42" s="59"/>
      <c r="C42" s="43"/>
      <c r="D42" s="59"/>
      <c r="E42" s="59"/>
      <c r="F42" s="43"/>
      <c r="G42" s="43"/>
      <c r="H42" s="43"/>
      <c r="I42" s="161" t="s">
        <v>49</v>
      </c>
      <c r="J42" s="161"/>
      <c r="K42" s="161"/>
      <c r="L42" s="125" t="e">
        <f>SUM(L34,L39)</f>
        <v>#DIV/0!</v>
      </c>
      <c r="M42" s="126" t="e">
        <f>M34</f>
        <v>#DIV/0!</v>
      </c>
    </row>
    <row r="43" spans="1:13" ht="14.1" customHeight="1" x14ac:dyDescent="0.25">
      <c r="A43" s="59"/>
      <c r="B43" s="59"/>
      <c r="C43" s="43"/>
      <c r="D43" s="59"/>
      <c r="E43" s="59"/>
      <c r="F43" s="43"/>
      <c r="G43" s="43"/>
      <c r="H43" s="43"/>
      <c r="I43" s="161" t="s">
        <v>161</v>
      </c>
      <c r="J43" s="161"/>
      <c r="K43" s="161"/>
      <c r="L43" s="126" t="e">
        <f>L42*0.19</f>
        <v>#DIV/0!</v>
      </c>
      <c r="M43" s="126" t="e">
        <f>M42*0.19</f>
        <v>#DIV/0!</v>
      </c>
    </row>
    <row r="44" spans="1:13" ht="14.1" customHeight="1" x14ac:dyDescent="0.25">
      <c r="A44" s="59"/>
      <c r="B44" s="59"/>
      <c r="C44" s="43"/>
      <c r="D44" s="59"/>
      <c r="E44" s="59"/>
      <c r="F44" s="43"/>
      <c r="G44" s="43"/>
      <c r="H44" s="43"/>
      <c r="I44" s="161" t="s">
        <v>50</v>
      </c>
      <c r="J44" s="161"/>
      <c r="K44" s="161"/>
      <c r="L44" s="124" t="e">
        <f>L42+L43</f>
        <v>#DIV/0!</v>
      </c>
      <c r="M44" s="124" t="e">
        <f>M42+M43</f>
        <v>#DIV/0!</v>
      </c>
    </row>
  </sheetData>
  <sheetProtection algorithmName="SHA-512" hashValue="X7s58Ak9yZw8hQmAI6LvtzX/5W6ERcn7e03zvxfcVuEApClQhci91loDK+TzVpx0Gz4boc6IA8xFOWzay9F+SA==" saltValue="kWOkksMYqe82qr/dbJlhiQ==" spinCount="100000" sheet="1" objects="1" scenarios="1"/>
  <mergeCells count="12">
    <mergeCell ref="A1:J1"/>
    <mergeCell ref="A3:J3"/>
    <mergeCell ref="A5:B5"/>
    <mergeCell ref="A9:B9"/>
    <mergeCell ref="C9:I9"/>
    <mergeCell ref="I43:K43"/>
    <mergeCell ref="I44:K44"/>
    <mergeCell ref="A11:M11"/>
    <mergeCell ref="B34:D34"/>
    <mergeCell ref="D36:M36"/>
    <mergeCell ref="I41:K41"/>
    <mergeCell ref="I42:K42"/>
  </mergeCells>
  <pageMargins left="0.59055118110236227" right="0.59055118110236227" top="0.78740157480314965" bottom="0.78740157480314965" header="0.31496062992125984" footer="0.31496062992125984"/>
  <pageSetup paperSize="9" scale="86" fitToHeight="4" orientation="landscape" r:id="rId1"/>
  <headerFooter>
    <oddFooter>&amp;C&amp;9Seite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6"/>
  <sheetViews>
    <sheetView showGridLines="0" zoomScaleNormal="100" workbookViewId="0">
      <selection activeCell="B9" sqref="B9:H9"/>
    </sheetView>
  </sheetViews>
  <sheetFormatPr baseColWidth="10" defaultColWidth="11.42578125" defaultRowHeight="15" x14ac:dyDescent="0.25"/>
  <cols>
    <col min="1" max="1" width="7.85546875" style="42" customWidth="1"/>
    <col min="2" max="2" width="28" style="42" bestFit="1" customWidth="1"/>
    <col min="3" max="3" width="15.28515625" style="42" customWidth="1"/>
    <col min="4" max="4" width="9" style="42" customWidth="1"/>
    <col min="5" max="5" width="8.7109375" style="42" bestFit="1" customWidth="1"/>
    <col min="6" max="6" width="8.5703125" style="42" bestFit="1" customWidth="1"/>
    <col min="7" max="7" width="9.140625" style="42" bestFit="1" customWidth="1"/>
    <col min="8" max="8" width="10.28515625" style="42" customWidth="1"/>
    <col min="9" max="10" width="11.42578125" style="42"/>
    <col min="11" max="11" width="15.7109375" style="42" customWidth="1"/>
    <col min="12" max="12" width="10.85546875" style="42" customWidth="1"/>
    <col min="13" max="16384" width="11.42578125" style="42"/>
  </cols>
  <sheetData>
    <row r="1" spans="1:12" ht="27.75" customHeight="1" x14ac:dyDescent="0.25">
      <c r="A1" s="169" t="s">
        <v>166</v>
      </c>
      <c r="B1" s="169"/>
      <c r="C1" s="169"/>
      <c r="D1" s="169"/>
      <c r="E1" s="169"/>
      <c r="F1" s="169"/>
      <c r="G1" s="169"/>
      <c r="H1" s="169"/>
      <c r="I1" s="169"/>
      <c r="J1" s="169"/>
      <c r="L1" s="51"/>
    </row>
    <row r="2" spans="1:12" ht="12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L2" s="51"/>
    </row>
    <row r="3" spans="1:12" ht="27" customHeight="1" x14ac:dyDescent="0.25">
      <c r="A3" s="170" t="s">
        <v>173</v>
      </c>
      <c r="B3" s="170"/>
      <c r="C3" s="170"/>
      <c r="D3" s="170"/>
      <c r="E3" s="170"/>
      <c r="F3" s="170"/>
      <c r="G3" s="170"/>
      <c r="H3" s="170"/>
      <c r="I3" s="170"/>
      <c r="J3" s="170"/>
      <c r="L3" s="51"/>
    </row>
    <row r="4" spans="1:12" ht="12.75" customHeight="1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58"/>
      <c r="L4" s="51"/>
    </row>
    <row r="5" spans="1:12" ht="12.75" customHeight="1" x14ac:dyDescent="0.25">
      <c r="A5" s="171" t="s">
        <v>167</v>
      </c>
      <c r="B5" s="171"/>
      <c r="C5" s="158"/>
      <c r="D5" s="158"/>
      <c r="E5" s="158"/>
      <c r="F5" s="158"/>
      <c r="G5" s="158"/>
      <c r="H5" s="158"/>
      <c r="I5" s="158"/>
      <c r="J5" s="158"/>
      <c r="L5" s="51"/>
    </row>
    <row r="6" spans="1:12" ht="13.5" customHeight="1" x14ac:dyDescent="0.25">
      <c r="A6" s="80" t="s">
        <v>170</v>
      </c>
      <c r="B6" s="80"/>
      <c r="C6" s="80"/>
      <c r="D6" s="80"/>
      <c r="E6" s="80"/>
      <c r="F6" s="80"/>
      <c r="G6" s="80"/>
      <c r="H6" s="80"/>
      <c r="I6" s="80"/>
      <c r="J6" s="80"/>
      <c r="L6" s="51"/>
    </row>
    <row r="7" spans="1:12" ht="13.5" customHeight="1" x14ac:dyDescent="0.25">
      <c r="A7" s="159" t="s">
        <v>172</v>
      </c>
      <c r="B7" s="80"/>
      <c r="C7" s="80"/>
      <c r="D7" s="80"/>
      <c r="E7" s="80"/>
      <c r="F7" s="80"/>
      <c r="G7" s="80"/>
      <c r="H7" s="80"/>
      <c r="I7" s="80"/>
      <c r="J7" s="80"/>
      <c r="L7" s="51"/>
    </row>
    <row r="8" spans="1:12" ht="12.75" customHeight="1" x14ac:dyDescent="0.25">
      <c r="A8" s="77"/>
      <c r="B8" s="77"/>
      <c r="C8" s="77"/>
      <c r="D8" s="77"/>
      <c r="E8" s="77"/>
      <c r="F8" s="158"/>
      <c r="G8" s="158"/>
      <c r="H8" s="158"/>
      <c r="I8" s="158"/>
      <c r="J8" s="158"/>
      <c r="L8" s="51"/>
    </row>
    <row r="9" spans="1:12" ht="12.75" customHeight="1" x14ac:dyDescent="0.25">
      <c r="A9" s="119" t="s">
        <v>168</v>
      </c>
      <c r="B9" s="175"/>
      <c r="C9" s="175"/>
      <c r="D9" s="175"/>
      <c r="E9" s="175"/>
      <c r="F9" s="175"/>
      <c r="G9" s="175"/>
      <c r="H9" s="175"/>
      <c r="J9" s="158"/>
      <c r="L9" s="51"/>
    </row>
    <row r="10" spans="1:12" x14ac:dyDescent="0.25">
      <c r="L10" s="51"/>
    </row>
    <row r="11" spans="1:12" ht="24" customHeight="1" x14ac:dyDescent="0.25">
      <c r="A11" s="162" t="s">
        <v>162</v>
      </c>
      <c r="B11" s="163"/>
      <c r="C11" s="163"/>
      <c r="D11" s="163"/>
      <c r="E11" s="163"/>
      <c r="F11" s="163"/>
      <c r="G11" s="163"/>
      <c r="H11" s="163"/>
      <c r="I11" s="164"/>
      <c r="J11" s="164"/>
      <c r="K11" s="164"/>
      <c r="L11" s="164"/>
    </row>
    <row r="12" spans="1:12" ht="38.25" x14ac:dyDescent="0.25">
      <c r="A12" s="74" t="s">
        <v>145</v>
      </c>
      <c r="B12" s="75" t="s">
        <v>1</v>
      </c>
      <c r="C12" s="75" t="s">
        <v>2</v>
      </c>
      <c r="D12" s="75" t="s">
        <v>3</v>
      </c>
      <c r="E12" s="75" t="s">
        <v>4</v>
      </c>
      <c r="F12" s="75" t="s">
        <v>5</v>
      </c>
      <c r="G12" s="75" t="s">
        <v>6</v>
      </c>
      <c r="H12" s="75" t="s">
        <v>169</v>
      </c>
      <c r="I12" s="75" t="s">
        <v>7</v>
      </c>
      <c r="J12" s="75" t="s">
        <v>51</v>
      </c>
      <c r="K12" s="75" t="s">
        <v>9</v>
      </c>
      <c r="L12" s="75" t="s">
        <v>10</v>
      </c>
    </row>
    <row r="13" spans="1:12" ht="18" customHeight="1" x14ac:dyDescent="0.25">
      <c r="A13" s="112"/>
      <c r="B13" s="176" t="s">
        <v>52</v>
      </c>
      <c r="C13" s="177"/>
      <c r="D13" s="113">
        <f>SUM(D14:D22)</f>
        <v>71.3</v>
      </c>
      <c r="E13" s="93"/>
      <c r="F13" s="94"/>
      <c r="G13" s="114"/>
      <c r="H13" s="114"/>
      <c r="I13" s="95"/>
      <c r="J13" s="104"/>
      <c r="K13" s="96"/>
      <c r="L13" s="95"/>
    </row>
    <row r="14" spans="1:12" ht="18" customHeight="1" x14ac:dyDescent="0.25">
      <c r="A14" s="52" t="s">
        <v>53</v>
      </c>
      <c r="B14" s="52" t="s">
        <v>171</v>
      </c>
      <c r="C14" s="53" t="s">
        <v>13</v>
      </c>
      <c r="D14" s="54">
        <v>9.14</v>
      </c>
      <c r="E14" s="27" t="s">
        <v>54</v>
      </c>
      <c r="F14" s="28">
        <v>104</v>
      </c>
      <c r="G14" s="29">
        <f>D14*F14</f>
        <v>950.56000000000006</v>
      </c>
      <c r="H14" s="110"/>
      <c r="I14" s="29" t="e">
        <f>G14/H14</f>
        <v>#DIV/0!</v>
      </c>
      <c r="J14" s="98"/>
      <c r="K14" s="40" t="e">
        <f>ROUND(I14*J14,2)</f>
        <v>#DIV/0!</v>
      </c>
      <c r="L14" s="40" t="e">
        <f>ROUND(K14/12,2)</f>
        <v>#DIV/0!</v>
      </c>
    </row>
    <row r="15" spans="1:12" ht="18" customHeight="1" x14ac:dyDescent="0.25">
      <c r="A15" s="52" t="s">
        <v>55</v>
      </c>
      <c r="B15" s="52" t="s">
        <v>12</v>
      </c>
      <c r="C15" s="53" t="s">
        <v>144</v>
      </c>
      <c r="D15" s="54">
        <v>4.96</v>
      </c>
      <c r="E15" s="27" t="s">
        <v>54</v>
      </c>
      <c r="F15" s="28">
        <v>104</v>
      </c>
      <c r="G15" s="29">
        <f t="shared" ref="G15:G22" si="0">D15*F15</f>
        <v>515.84</v>
      </c>
      <c r="H15" s="110"/>
      <c r="I15" s="29" t="e">
        <f t="shared" ref="I15:I53" si="1">G15/H15</f>
        <v>#DIV/0!</v>
      </c>
      <c r="J15" s="98"/>
      <c r="K15" s="40" t="e">
        <f t="shared" ref="K15:K53" si="2">ROUND(I15*J15,2)</f>
        <v>#DIV/0!</v>
      </c>
      <c r="L15" s="40" t="e">
        <f t="shared" ref="L15:L53" si="3">ROUND(K15/12,2)</f>
        <v>#DIV/0!</v>
      </c>
    </row>
    <row r="16" spans="1:12" ht="18" customHeight="1" x14ac:dyDescent="0.25">
      <c r="A16" s="52" t="s">
        <v>56</v>
      </c>
      <c r="B16" s="41" t="s">
        <v>57</v>
      </c>
      <c r="C16" s="41" t="s">
        <v>13</v>
      </c>
      <c r="D16" s="54">
        <v>15.33</v>
      </c>
      <c r="E16" s="27" t="s">
        <v>54</v>
      </c>
      <c r="F16" s="28">
        <v>104</v>
      </c>
      <c r="G16" s="29">
        <f t="shared" si="0"/>
        <v>1594.32</v>
      </c>
      <c r="H16" s="110"/>
      <c r="I16" s="29" t="e">
        <f t="shared" si="1"/>
        <v>#DIV/0!</v>
      </c>
      <c r="J16" s="98"/>
      <c r="K16" s="40" t="e">
        <f t="shared" si="2"/>
        <v>#DIV/0!</v>
      </c>
      <c r="L16" s="40" t="e">
        <f t="shared" si="3"/>
        <v>#DIV/0!</v>
      </c>
    </row>
    <row r="17" spans="1:12" ht="18" customHeight="1" x14ac:dyDescent="0.25">
      <c r="A17" s="52" t="s">
        <v>58</v>
      </c>
      <c r="B17" s="41" t="s">
        <v>59</v>
      </c>
      <c r="C17" s="41" t="s">
        <v>13</v>
      </c>
      <c r="D17" s="54">
        <v>8.86</v>
      </c>
      <c r="E17" s="27" t="s">
        <v>54</v>
      </c>
      <c r="F17" s="28">
        <v>104</v>
      </c>
      <c r="G17" s="29">
        <f t="shared" si="0"/>
        <v>921.43999999999994</v>
      </c>
      <c r="H17" s="110"/>
      <c r="I17" s="29" t="e">
        <f t="shared" si="1"/>
        <v>#DIV/0!</v>
      </c>
      <c r="J17" s="98"/>
      <c r="K17" s="40" t="e">
        <f t="shared" si="2"/>
        <v>#DIV/0!</v>
      </c>
      <c r="L17" s="40" t="e">
        <f t="shared" si="3"/>
        <v>#DIV/0!</v>
      </c>
    </row>
    <row r="18" spans="1:12" ht="18" customHeight="1" x14ac:dyDescent="0.25">
      <c r="A18" s="52" t="s">
        <v>60</v>
      </c>
      <c r="B18" s="41" t="s">
        <v>61</v>
      </c>
      <c r="C18" s="41" t="s">
        <v>13</v>
      </c>
      <c r="D18" s="54">
        <v>16.05</v>
      </c>
      <c r="E18" s="27" t="s">
        <v>62</v>
      </c>
      <c r="F18" s="28">
        <v>156</v>
      </c>
      <c r="G18" s="29">
        <f t="shared" si="0"/>
        <v>2503.8000000000002</v>
      </c>
      <c r="H18" s="110"/>
      <c r="I18" s="29" t="e">
        <f t="shared" si="1"/>
        <v>#DIV/0!</v>
      </c>
      <c r="J18" s="98"/>
      <c r="K18" s="40" t="e">
        <f t="shared" si="2"/>
        <v>#DIV/0!</v>
      </c>
      <c r="L18" s="40" t="e">
        <f t="shared" si="3"/>
        <v>#DIV/0!</v>
      </c>
    </row>
    <row r="19" spans="1:12" ht="18" customHeight="1" x14ac:dyDescent="0.25">
      <c r="A19" s="52" t="s">
        <v>63</v>
      </c>
      <c r="B19" s="41" t="s">
        <v>64</v>
      </c>
      <c r="C19" s="41" t="s">
        <v>13</v>
      </c>
      <c r="D19" s="54">
        <v>3.6</v>
      </c>
      <c r="E19" s="27" t="s">
        <v>42</v>
      </c>
      <c r="F19" s="28">
        <v>260</v>
      </c>
      <c r="G19" s="29">
        <f t="shared" si="0"/>
        <v>936</v>
      </c>
      <c r="H19" s="78"/>
      <c r="I19" s="29" t="e">
        <f t="shared" si="1"/>
        <v>#DIV/0!</v>
      </c>
      <c r="J19" s="98"/>
      <c r="K19" s="40" t="e">
        <f t="shared" si="2"/>
        <v>#DIV/0!</v>
      </c>
      <c r="L19" s="40" t="e">
        <f t="shared" si="3"/>
        <v>#DIV/0!</v>
      </c>
    </row>
    <row r="20" spans="1:12" ht="18" customHeight="1" x14ac:dyDescent="0.25">
      <c r="A20" s="52" t="s">
        <v>65</v>
      </c>
      <c r="B20" s="41" t="s">
        <v>66</v>
      </c>
      <c r="C20" s="41" t="s">
        <v>13</v>
      </c>
      <c r="D20" s="54">
        <v>4.0999999999999996</v>
      </c>
      <c r="E20" s="27" t="s">
        <v>42</v>
      </c>
      <c r="F20" s="28">
        <v>260</v>
      </c>
      <c r="G20" s="29">
        <f t="shared" si="0"/>
        <v>1066</v>
      </c>
      <c r="H20" s="78"/>
      <c r="I20" s="29" t="e">
        <f t="shared" si="1"/>
        <v>#DIV/0!</v>
      </c>
      <c r="J20" s="98"/>
      <c r="K20" s="40" t="e">
        <f t="shared" si="2"/>
        <v>#DIV/0!</v>
      </c>
      <c r="L20" s="40" t="e">
        <f t="shared" si="3"/>
        <v>#DIV/0!</v>
      </c>
    </row>
    <row r="21" spans="1:12" ht="18" customHeight="1" x14ac:dyDescent="0.25">
      <c r="A21" s="52" t="s">
        <v>67</v>
      </c>
      <c r="B21" s="41" t="s">
        <v>68</v>
      </c>
      <c r="C21" s="41" t="s">
        <v>13</v>
      </c>
      <c r="D21" s="54">
        <v>4.41</v>
      </c>
      <c r="E21" s="27" t="s">
        <v>42</v>
      </c>
      <c r="F21" s="28">
        <v>260</v>
      </c>
      <c r="G21" s="29">
        <f t="shared" si="0"/>
        <v>1146.6000000000001</v>
      </c>
      <c r="H21" s="110"/>
      <c r="I21" s="29" t="e">
        <f t="shared" si="1"/>
        <v>#DIV/0!</v>
      </c>
      <c r="J21" s="98"/>
      <c r="K21" s="40" t="e">
        <f t="shared" si="2"/>
        <v>#DIV/0!</v>
      </c>
      <c r="L21" s="40" t="e">
        <f t="shared" si="3"/>
        <v>#DIV/0!</v>
      </c>
    </row>
    <row r="22" spans="1:12" ht="18" customHeight="1" x14ac:dyDescent="0.25">
      <c r="A22" s="52" t="s">
        <v>70</v>
      </c>
      <c r="B22" s="41" t="s">
        <v>71</v>
      </c>
      <c r="C22" s="41" t="s">
        <v>13</v>
      </c>
      <c r="D22" s="54">
        <v>4.8499999999999996</v>
      </c>
      <c r="E22" s="27" t="s">
        <v>62</v>
      </c>
      <c r="F22" s="28">
        <v>156</v>
      </c>
      <c r="G22" s="29">
        <f t="shared" si="0"/>
        <v>756.59999999999991</v>
      </c>
      <c r="H22" s="110"/>
      <c r="I22" s="29" t="e">
        <f t="shared" si="1"/>
        <v>#DIV/0!</v>
      </c>
      <c r="J22" s="98"/>
      <c r="K22" s="40" t="e">
        <f t="shared" si="2"/>
        <v>#DIV/0!</v>
      </c>
      <c r="L22" s="40" t="e">
        <f t="shared" si="3"/>
        <v>#DIV/0!</v>
      </c>
    </row>
    <row r="23" spans="1:12" ht="18" customHeight="1" x14ac:dyDescent="0.25">
      <c r="A23" s="112"/>
      <c r="B23" s="176" t="s">
        <v>72</v>
      </c>
      <c r="C23" s="177"/>
      <c r="D23" s="113">
        <f>SUM(D24:D43)</f>
        <v>199.39999999999998</v>
      </c>
      <c r="E23" s="93"/>
      <c r="F23" s="94"/>
      <c r="G23" s="114"/>
      <c r="H23" s="114"/>
      <c r="I23" s="90"/>
      <c r="J23" s="90"/>
      <c r="K23" s="115"/>
      <c r="L23" s="115"/>
    </row>
    <row r="24" spans="1:12" ht="18" customHeight="1" x14ac:dyDescent="0.25">
      <c r="A24" s="52" t="s">
        <v>73</v>
      </c>
      <c r="B24" s="52" t="s">
        <v>131</v>
      </c>
      <c r="C24" s="41" t="s">
        <v>74</v>
      </c>
      <c r="D24" s="54">
        <v>19.73</v>
      </c>
      <c r="E24" s="27" t="s">
        <v>54</v>
      </c>
      <c r="F24" s="28">
        <v>104</v>
      </c>
      <c r="G24" s="29">
        <f>D24*F24</f>
        <v>2051.92</v>
      </c>
      <c r="H24" s="110"/>
      <c r="I24" s="29" t="e">
        <f t="shared" si="1"/>
        <v>#DIV/0!</v>
      </c>
      <c r="J24" s="98"/>
      <c r="K24" s="40" t="e">
        <f t="shared" si="2"/>
        <v>#DIV/0!</v>
      </c>
      <c r="L24" s="40" t="e">
        <f t="shared" si="3"/>
        <v>#DIV/0!</v>
      </c>
    </row>
    <row r="25" spans="1:12" ht="18" customHeight="1" x14ac:dyDescent="0.25">
      <c r="A25" s="52" t="s">
        <v>75</v>
      </c>
      <c r="B25" s="41" t="s">
        <v>36</v>
      </c>
      <c r="C25" s="41" t="s">
        <v>74</v>
      </c>
      <c r="D25" s="54">
        <v>42</v>
      </c>
      <c r="E25" s="27" t="s">
        <v>54</v>
      </c>
      <c r="F25" s="28">
        <v>104</v>
      </c>
      <c r="G25" s="29">
        <f t="shared" ref="G25:G43" si="4">D25*F25</f>
        <v>4368</v>
      </c>
      <c r="H25" s="110"/>
      <c r="I25" s="29" t="e">
        <f t="shared" si="1"/>
        <v>#DIV/0!</v>
      </c>
      <c r="J25" s="98"/>
      <c r="K25" s="40" t="e">
        <f t="shared" si="2"/>
        <v>#DIV/0!</v>
      </c>
      <c r="L25" s="40" t="e">
        <f t="shared" si="3"/>
        <v>#DIV/0!</v>
      </c>
    </row>
    <row r="26" spans="1:12" ht="18" customHeight="1" x14ac:dyDescent="0.25">
      <c r="A26" s="52" t="s">
        <v>76</v>
      </c>
      <c r="B26" s="41" t="s">
        <v>77</v>
      </c>
      <c r="C26" s="41" t="s">
        <v>74</v>
      </c>
      <c r="D26" s="54">
        <v>8</v>
      </c>
      <c r="E26" s="27" t="s">
        <v>62</v>
      </c>
      <c r="F26" s="28">
        <v>156</v>
      </c>
      <c r="G26" s="29">
        <f t="shared" si="4"/>
        <v>1248</v>
      </c>
      <c r="H26" s="110"/>
      <c r="I26" s="29" t="e">
        <f t="shared" si="1"/>
        <v>#DIV/0!</v>
      </c>
      <c r="J26" s="98"/>
      <c r="K26" s="40" t="e">
        <f t="shared" si="2"/>
        <v>#DIV/0!</v>
      </c>
      <c r="L26" s="40" t="e">
        <f t="shared" si="3"/>
        <v>#DIV/0!</v>
      </c>
    </row>
    <row r="27" spans="1:12" ht="18" customHeight="1" x14ac:dyDescent="0.25">
      <c r="A27" s="52" t="s">
        <v>78</v>
      </c>
      <c r="B27" s="41" t="s">
        <v>77</v>
      </c>
      <c r="C27" s="41" t="s">
        <v>74</v>
      </c>
      <c r="D27" s="54">
        <v>8.1999999999999993</v>
      </c>
      <c r="E27" s="27" t="s">
        <v>62</v>
      </c>
      <c r="F27" s="28">
        <v>156</v>
      </c>
      <c r="G27" s="29">
        <f t="shared" si="4"/>
        <v>1279.1999999999998</v>
      </c>
      <c r="H27" s="110"/>
      <c r="I27" s="29" t="e">
        <f t="shared" si="1"/>
        <v>#DIV/0!</v>
      </c>
      <c r="J27" s="98"/>
      <c r="K27" s="40" t="e">
        <f t="shared" si="2"/>
        <v>#DIV/0!</v>
      </c>
      <c r="L27" s="40" t="e">
        <f t="shared" si="3"/>
        <v>#DIV/0!</v>
      </c>
    </row>
    <row r="28" spans="1:12" ht="18" customHeight="1" x14ac:dyDescent="0.25">
      <c r="A28" s="52" t="s">
        <v>79</v>
      </c>
      <c r="B28" s="41" t="s">
        <v>80</v>
      </c>
      <c r="C28" s="41" t="s">
        <v>74</v>
      </c>
      <c r="D28" s="54">
        <v>8.6999999999999993</v>
      </c>
      <c r="E28" s="27" t="s">
        <v>62</v>
      </c>
      <c r="F28" s="28">
        <v>156</v>
      </c>
      <c r="G28" s="29">
        <f t="shared" si="4"/>
        <v>1357.1999999999998</v>
      </c>
      <c r="H28" s="110"/>
      <c r="I28" s="29" t="e">
        <f t="shared" si="1"/>
        <v>#DIV/0!</v>
      </c>
      <c r="J28" s="98"/>
      <c r="K28" s="40" t="e">
        <f t="shared" si="2"/>
        <v>#DIV/0!</v>
      </c>
      <c r="L28" s="40" t="e">
        <f t="shared" si="3"/>
        <v>#DIV/0!</v>
      </c>
    </row>
    <row r="29" spans="1:12" ht="18" customHeight="1" x14ac:dyDescent="0.25">
      <c r="A29" s="52" t="s">
        <v>81</v>
      </c>
      <c r="B29" s="41" t="s">
        <v>82</v>
      </c>
      <c r="C29" s="41" t="s">
        <v>74</v>
      </c>
      <c r="D29" s="54">
        <v>13.61</v>
      </c>
      <c r="E29" s="27" t="s">
        <v>42</v>
      </c>
      <c r="F29" s="28">
        <v>260</v>
      </c>
      <c r="G29" s="29">
        <f t="shared" si="4"/>
        <v>3538.6</v>
      </c>
      <c r="H29" s="110"/>
      <c r="I29" s="29" t="e">
        <f t="shared" si="1"/>
        <v>#DIV/0!</v>
      </c>
      <c r="J29" s="98"/>
      <c r="K29" s="40" t="e">
        <f t="shared" si="2"/>
        <v>#DIV/0!</v>
      </c>
      <c r="L29" s="40" t="e">
        <f t="shared" si="3"/>
        <v>#DIV/0!</v>
      </c>
    </row>
    <row r="30" spans="1:12" ht="18" customHeight="1" x14ac:dyDescent="0.25">
      <c r="A30" s="52" t="s">
        <v>83</v>
      </c>
      <c r="B30" s="41" t="s">
        <v>84</v>
      </c>
      <c r="C30" s="41" t="s">
        <v>13</v>
      </c>
      <c r="D30" s="54">
        <v>5.68</v>
      </c>
      <c r="E30" s="27" t="s">
        <v>42</v>
      </c>
      <c r="F30" s="28">
        <v>260</v>
      </c>
      <c r="G30" s="29">
        <f t="shared" si="4"/>
        <v>1476.8</v>
      </c>
      <c r="H30" s="110"/>
      <c r="I30" s="29" t="e">
        <f t="shared" si="1"/>
        <v>#DIV/0!</v>
      </c>
      <c r="J30" s="98"/>
      <c r="K30" s="40" t="e">
        <f t="shared" si="2"/>
        <v>#DIV/0!</v>
      </c>
      <c r="L30" s="40" t="e">
        <f t="shared" si="3"/>
        <v>#DIV/0!</v>
      </c>
    </row>
    <row r="31" spans="1:12" ht="18" customHeight="1" x14ac:dyDescent="0.25">
      <c r="A31" s="52" t="s">
        <v>85</v>
      </c>
      <c r="B31" s="41" t="s">
        <v>24</v>
      </c>
      <c r="C31" s="41" t="s">
        <v>13</v>
      </c>
      <c r="D31" s="54">
        <v>4.47</v>
      </c>
      <c r="E31" s="27" t="s">
        <v>42</v>
      </c>
      <c r="F31" s="28">
        <v>260</v>
      </c>
      <c r="G31" s="29">
        <f t="shared" si="4"/>
        <v>1162.2</v>
      </c>
      <c r="H31" s="110"/>
      <c r="I31" s="29" t="e">
        <f t="shared" si="1"/>
        <v>#DIV/0!</v>
      </c>
      <c r="J31" s="98"/>
      <c r="K31" s="40" t="e">
        <f t="shared" si="2"/>
        <v>#DIV/0!</v>
      </c>
      <c r="L31" s="40" t="e">
        <f t="shared" si="3"/>
        <v>#DIV/0!</v>
      </c>
    </row>
    <row r="32" spans="1:12" ht="18" customHeight="1" x14ac:dyDescent="0.25">
      <c r="A32" s="52" t="s">
        <v>86</v>
      </c>
      <c r="B32" s="55" t="s">
        <v>23</v>
      </c>
      <c r="C32" s="41" t="s">
        <v>13</v>
      </c>
      <c r="D32" s="54">
        <v>1.95</v>
      </c>
      <c r="E32" s="27" t="s">
        <v>42</v>
      </c>
      <c r="F32" s="28">
        <v>260</v>
      </c>
      <c r="G32" s="29">
        <f t="shared" si="4"/>
        <v>507</v>
      </c>
      <c r="H32" s="78"/>
      <c r="I32" s="29" t="e">
        <f t="shared" si="1"/>
        <v>#DIV/0!</v>
      </c>
      <c r="J32" s="98"/>
      <c r="K32" s="40" t="e">
        <f t="shared" si="2"/>
        <v>#DIV/0!</v>
      </c>
      <c r="L32" s="40" t="e">
        <f t="shared" si="3"/>
        <v>#DIV/0!</v>
      </c>
    </row>
    <row r="33" spans="1:12" ht="18" customHeight="1" x14ac:dyDescent="0.25">
      <c r="A33" s="52" t="s">
        <v>87</v>
      </c>
      <c r="B33" s="41" t="s">
        <v>88</v>
      </c>
      <c r="C33" s="41" t="s">
        <v>13</v>
      </c>
      <c r="D33" s="54">
        <v>5.66</v>
      </c>
      <c r="E33" s="27" t="s">
        <v>42</v>
      </c>
      <c r="F33" s="28">
        <v>260</v>
      </c>
      <c r="G33" s="29">
        <f t="shared" si="4"/>
        <v>1471.6000000000001</v>
      </c>
      <c r="H33" s="78"/>
      <c r="I33" s="29" t="e">
        <f t="shared" si="1"/>
        <v>#DIV/0!</v>
      </c>
      <c r="J33" s="98"/>
      <c r="K33" s="40" t="e">
        <f t="shared" si="2"/>
        <v>#DIV/0!</v>
      </c>
      <c r="L33" s="40" t="e">
        <f t="shared" si="3"/>
        <v>#DIV/0!</v>
      </c>
    </row>
    <row r="34" spans="1:12" ht="18" customHeight="1" x14ac:dyDescent="0.25">
      <c r="A34" s="52" t="s">
        <v>89</v>
      </c>
      <c r="B34" s="41" t="s">
        <v>26</v>
      </c>
      <c r="C34" s="41" t="s">
        <v>13</v>
      </c>
      <c r="D34" s="54">
        <v>5.8</v>
      </c>
      <c r="E34" s="27" t="s">
        <v>42</v>
      </c>
      <c r="F34" s="28">
        <v>260</v>
      </c>
      <c r="G34" s="29">
        <f t="shared" si="4"/>
        <v>1508</v>
      </c>
      <c r="H34" s="78"/>
      <c r="I34" s="29" t="e">
        <f t="shared" si="1"/>
        <v>#DIV/0!</v>
      </c>
      <c r="J34" s="98"/>
      <c r="K34" s="40" t="e">
        <f t="shared" si="2"/>
        <v>#DIV/0!</v>
      </c>
      <c r="L34" s="40" t="e">
        <f t="shared" si="3"/>
        <v>#DIV/0!</v>
      </c>
    </row>
    <row r="35" spans="1:12" ht="18" customHeight="1" x14ac:dyDescent="0.25">
      <c r="A35" s="52" t="s">
        <v>90</v>
      </c>
      <c r="B35" s="41" t="s">
        <v>25</v>
      </c>
      <c r="C35" s="41" t="s">
        <v>13</v>
      </c>
      <c r="D35" s="54">
        <v>2.37</v>
      </c>
      <c r="E35" s="27" t="s">
        <v>42</v>
      </c>
      <c r="F35" s="28">
        <v>260</v>
      </c>
      <c r="G35" s="29">
        <f t="shared" si="4"/>
        <v>616.20000000000005</v>
      </c>
      <c r="H35" s="78"/>
      <c r="I35" s="29" t="e">
        <f t="shared" si="1"/>
        <v>#DIV/0!</v>
      </c>
      <c r="J35" s="98"/>
      <c r="K35" s="40" t="e">
        <f t="shared" si="2"/>
        <v>#DIV/0!</v>
      </c>
      <c r="L35" s="40" t="e">
        <f t="shared" si="3"/>
        <v>#DIV/0!</v>
      </c>
    </row>
    <row r="36" spans="1:12" ht="18" customHeight="1" x14ac:dyDescent="0.25">
      <c r="A36" s="52" t="s">
        <v>91</v>
      </c>
      <c r="B36" s="155" t="s">
        <v>27</v>
      </c>
      <c r="C36" s="41" t="s">
        <v>74</v>
      </c>
      <c r="D36" s="56">
        <v>25.55</v>
      </c>
      <c r="E36" s="27" t="s">
        <v>42</v>
      </c>
      <c r="F36" s="28">
        <v>260</v>
      </c>
      <c r="G36" s="29">
        <f t="shared" si="4"/>
        <v>6643</v>
      </c>
      <c r="H36" s="110"/>
      <c r="I36" s="29" t="e">
        <f t="shared" si="1"/>
        <v>#DIV/0!</v>
      </c>
      <c r="J36" s="98"/>
      <c r="K36" s="40" t="e">
        <f t="shared" si="2"/>
        <v>#DIV/0!</v>
      </c>
      <c r="L36" s="40" t="e">
        <f t="shared" si="3"/>
        <v>#DIV/0!</v>
      </c>
    </row>
    <row r="37" spans="1:12" ht="18" customHeight="1" x14ac:dyDescent="0.25">
      <c r="A37" s="52" t="s">
        <v>92</v>
      </c>
      <c r="B37" s="41" t="s">
        <v>77</v>
      </c>
      <c r="C37" s="41" t="s">
        <v>74</v>
      </c>
      <c r="D37" s="54">
        <v>8</v>
      </c>
      <c r="E37" s="27" t="s">
        <v>62</v>
      </c>
      <c r="F37" s="28">
        <v>156</v>
      </c>
      <c r="G37" s="29">
        <f t="shared" si="4"/>
        <v>1248</v>
      </c>
      <c r="H37" s="110"/>
      <c r="I37" s="29" t="e">
        <f t="shared" si="1"/>
        <v>#DIV/0!</v>
      </c>
      <c r="J37" s="98"/>
      <c r="K37" s="40" t="e">
        <f t="shared" si="2"/>
        <v>#DIV/0!</v>
      </c>
      <c r="L37" s="40" t="e">
        <f t="shared" si="3"/>
        <v>#DIV/0!</v>
      </c>
    </row>
    <row r="38" spans="1:12" ht="18" customHeight="1" x14ac:dyDescent="0.25">
      <c r="A38" s="52" t="s">
        <v>93</v>
      </c>
      <c r="B38" s="41" t="s">
        <v>77</v>
      </c>
      <c r="C38" s="41" t="s">
        <v>74</v>
      </c>
      <c r="D38" s="54">
        <v>8.1999999999999993</v>
      </c>
      <c r="E38" s="27" t="s">
        <v>62</v>
      </c>
      <c r="F38" s="28">
        <v>156</v>
      </c>
      <c r="G38" s="29">
        <f t="shared" si="4"/>
        <v>1279.1999999999998</v>
      </c>
      <c r="H38" s="110"/>
      <c r="I38" s="29" t="e">
        <f t="shared" si="1"/>
        <v>#DIV/0!</v>
      </c>
      <c r="J38" s="98"/>
      <c r="K38" s="40" t="e">
        <f t="shared" si="2"/>
        <v>#DIV/0!</v>
      </c>
      <c r="L38" s="40" t="e">
        <f t="shared" si="3"/>
        <v>#DIV/0!</v>
      </c>
    </row>
    <row r="39" spans="1:12" ht="18" customHeight="1" x14ac:dyDescent="0.25">
      <c r="A39" s="52" t="s">
        <v>94</v>
      </c>
      <c r="B39" s="41" t="s">
        <v>77</v>
      </c>
      <c r="C39" s="41" t="s">
        <v>74</v>
      </c>
      <c r="D39" s="54">
        <v>8.1999999999999993</v>
      </c>
      <c r="E39" s="27" t="s">
        <v>62</v>
      </c>
      <c r="F39" s="28">
        <v>156</v>
      </c>
      <c r="G39" s="29">
        <f t="shared" si="4"/>
        <v>1279.1999999999998</v>
      </c>
      <c r="H39" s="110"/>
      <c r="I39" s="29" t="e">
        <f t="shared" si="1"/>
        <v>#DIV/0!</v>
      </c>
      <c r="J39" s="98"/>
      <c r="K39" s="40" t="e">
        <f t="shared" si="2"/>
        <v>#DIV/0!</v>
      </c>
      <c r="L39" s="40" t="e">
        <f t="shared" si="3"/>
        <v>#DIV/0!</v>
      </c>
    </row>
    <row r="40" spans="1:12" ht="18" customHeight="1" x14ac:dyDescent="0.25">
      <c r="A40" s="52" t="s">
        <v>95</v>
      </c>
      <c r="B40" s="41" t="s">
        <v>77</v>
      </c>
      <c r="C40" s="41" t="s">
        <v>74</v>
      </c>
      <c r="D40" s="54">
        <v>8.1999999999999993</v>
      </c>
      <c r="E40" s="27" t="s">
        <v>62</v>
      </c>
      <c r="F40" s="28">
        <v>156</v>
      </c>
      <c r="G40" s="29">
        <f t="shared" si="4"/>
        <v>1279.1999999999998</v>
      </c>
      <c r="H40" s="110"/>
      <c r="I40" s="29" t="e">
        <f t="shared" si="1"/>
        <v>#DIV/0!</v>
      </c>
      <c r="J40" s="98"/>
      <c r="K40" s="40" t="e">
        <f t="shared" si="2"/>
        <v>#DIV/0!</v>
      </c>
      <c r="L40" s="40" t="e">
        <f t="shared" si="3"/>
        <v>#DIV/0!</v>
      </c>
    </row>
    <row r="41" spans="1:12" ht="18" customHeight="1" x14ac:dyDescent="0.25">
      <c r="A41" s="52" t="s">
        <v>96</v>
      </c>
      <c r="B41" s="41" t="s">
        <v>80</v>
      </c>
      <c r="C41" s="41" t="s">
        <v>74</v>
      </c>
      <c r="D41" s="54">
        <v>8.6999999999999993</v>
      </c>
      <c r="E41" s="27" t="s">
        <v>62</v>
      </c>
      <c r="F41" s="28">
        <v>156</v>
      </c>
      <c r="G41" s="29">
        <f t="shared" si="4"/>
        <v>1357.1999999999998</v>
      </c>
      <c r="H41" s="110"/>
      <c r="I41" s="29" t="e">
        <f t="shared" si="1"/>
        <v>#DIV/0!</v>
      </c>
      <c r="J41" s="98"/>
      <c r="K41" s="40" t="e">
        <f t="shared" si="2"/>
        <v>#DIV/0!</v>
      </c>
      <c r="L41" s="40" t="e">
        <f t="shared" si="3"/>
        <v>#DIV/0!</v>
      </c>
    </row>
    <row r="42" spans="1:12" ht="18" customHeight="1" x14ac:dyDescent="0.25">
      <c r="A42" s="52" t="s">
        <v>97</v>
      </c>
      <c r="B42" s="41" t="s">
        <v>98</v>
      </c>
      <c r="C42" s="41" t="s">
        <v>74</v>
      </c>
      <c r="D42" s="54">
        <v>4.7</v>
      </c>
      <c r="E42" s="27" t="s">
        <v>69</v>
      </c>
      <c r="F42" s="28">
        <v>52</v>
      </c>
      <c r="G42" s="29">
        <f t="shared" si="4"/>
        <v>244.4</v>
      </c>
      <c r="H42" s="110"/>
      <c r="I42" s="29" t="e">
        <f t="shared" si="1"/>
        <v>#DIV/0!</v>
      </c>
      <c r="J42" s="98"/>
      <c r="K42" s="40" t="e">
        <f t="shared" si="2"/>
        <v>#DIV/0!</v>
      </c>
      <c r="L42" s="40" t="e">
        <f t="shared" si="3"/>
        <v>#DIV/0!</v>
      </c>
    </row>
    <row r="43" spans="1:12" ht="18" customHeight="1" x14ac:dyDescent="0.25">
      <c r="A43" s="52" t="s">
        <v>99</v>
      </c>
      <c r="B43" s="41" t="s">
        <v>100</v>
      </c>
      <c r="C43" s="41" t="s">
        <v>74</v>
      </c>
      <c r="D43" s="54">
        <v>1.68</v>
      </c>
      <c r="E43" s="27" t="s">
        <v>69</v>
      </c>
      <c r="F43" s="28">
        <v>52</v>
      </c>
      <c r="G43" s="29">
        <f t="shared" si="4"/>
        <v>87.36</v>
      </c>
      <c r="H43" s="110"/>
      <c r="I43" s="29" t="e">
        <f t="shared" si="1"/>
        <v>#DIV/0!</v>
      </c>
      <c r="J43" s="98"/>
      <c r="K43" s="40" t="e">
        <f t="shared" si="2"/>
        <v>#DIV/0!</v>
      </c>
      <c r="L43" s="40" t="e">
        <f t="shared" si="3"/>
        <v>#DIV/0!</v>
      </c>
    </row>
    <row r="44" spans="1:12" ht="18" customHeight="1" x14ac:dyDescent="0.25">
      <c r="A44" s="112"/>
      <c r="B44" s="176" t="s">
        <v>101</v>
      </c>
      <c r="C44" s="177"/>
      <c r="D44" s="113">
        <f>SUM(D45:D53)</f>
        <v>199.24999999999997</v>
      </c>
      <c r="E44" s="93"/>
      <c r="F44" s="94"/>
      <c r="G44" s="114"/>
      <c r="H44" s="114"/>
      <c r="I44" s="90"/>
      <c r="J44" s="90"/>
      <c r="K44" s="115"/>
      <c r="L44" s="115"/>
    </row>
    <row r="45" spans="1:12" ht="18" customHeight="1" x14ac:dyDescent="0.25">
      <c r="A45" s="52" t="s">
        <v>102</v>
      </c>
      <c r="B45" s="52" t="s">
        <v>146</v>
      </c>
      <c r="C45" s="41" t="s">
        <v>103</v>
      </c>
      <c r="D45" s="54">
        <v>15.93</v>
      </c>
      <c r="E45" s="27" t="s">
        <v>54</v>
      </c>
      <c r="F45" s="28">
        <v>104</v>
      </c>
      <c r="G45" s="29">
        <f t="shared" ref="G45:G48" si="5">D45*F45</f>
        <v>1656.72</v>
      </c>
      <c r="H45" s="110"/>
      <c r="I45" s="29" t="e">
        <f t="shared" si="1"/>
        <v>#DIV/0!</v>
      </c>
      <c r="J45" s="98"/>
      <c r="K45" s="40" t="e">
        <f t="shared" si="2"/>
        <v>#DIV/0!</v>
      </c>
      <c r="L45" s="40" t="e">
        <f t="shared" si="3"/>
        <v>#DIV/0!</v>
      </c>
    </row>
    <row r="46" spans="1:12" ht="18" customHeight="1" x14ac:dyDescent="0.25">
      <c r="A46" s="52" t="s">
        <v>104</v>
      </c>
      <c r="B46" s="41" t="s">
        <v>36</v>
      </c>
      <c r="C46" s="41" t="s">
        <v>74</v>
      </c>
      <c r="D46" s="54">
        <v>29.65</v>
      </c>
      <c r="E46" s="27" t="s">
        <v>54</v>
      </c>
      <c r="F46" s="28">
        <v>104</v>
      </c>
      <c r="G46" s="29">
        <f t="shared" si="5"/>
        <v>3083.6</v>
      </c>
      <c r="H46" s="110"/>
      <c r="I46" s="29" t="e">
        <f t="shared" si="1"/>
        <v>#DIV/0!</v>
      </c>
      <c r="J46" s="98"/>
      <c r="K46" s="40" t="e">
        <f t="shared" si="2"/>
        <v>#DIV/0!</v>
      </c>
      <c r="L46" s="40" t="e">
        <f t="shared" si="3"/>
        <v>#DIV/0!</v>
      </c>
    </row>
    <row r="47" spans="1:12" ht="18" customHeight="1" x14ac:dyDescent="0.25">
      <c r="A47" s="52" t="s">
        <v>105</v>
      </c>
      <c r="B47" s="41" t="s">
        <v>147</v>
      </c>
      <c r="C47" s="41" t="s">
        <v>74</v>
      </c>
      <c r="D47" s="54">
        <v>5.92</v>
      </c>
      <c r="E47" s="27" t="s">
        <v>54</v>
      </c>
      <c r="F47" s="28">
        <v>104</v>
      </c>
      <c r="G47" s="29">
        <f t="shared" si="5"/>
        <v>615.67999999999995</v>
      </c>
      <c r="H47" s="110"/>
      <c r="I47" s="29" t="e">
        <f t="shared" si="1"/>
        <v>#DIV/0!</v>
      </c>
      <c r="J47" s="98"/>
      <c r="K47" s="40" t="e">
        <f t="shared" si="2"/>
        <v>#DIV/0!</v>
      </c>
      <c r="L47" s="40" t="e">
        <f t="shared" si="3"/>
        <v>#DIV/0!</v>
      </c>
    </row>
    <row r="48" spans="1:12" ht="18" customHeight="1" x14ac:dyDescent="0.25">
      <c r="A48" s="52" t="s">
        <v>106</v>
      </c>
      <c r="B48" s="41" t="s">
        <v>107</v>
      </c>
      <c r="C48" s="41" t="s">
        <v>74</v>
      </c>
      <c r="D48" s="54">
        <v>58.69</v>
      </c>
      <c r="E48" s="27" t="s">
        <v>54</v>
      </c>
      <c r="F48" s="28">
        <v>104</v>
      </c>
      <c r="G48" s="29">
        <f t="shared" si="5"/>
        <v>6103.76</v>
      </c>
      <c r="H48" s="110"/>
      <c r="I48" s="29" t="e">
        <f t="shared" si="1"/>
        <v>#DIV/0!</v>
      </c>
      <c r="J48" s="98"/>
      <c r="K48" s="40" t="e">
        <f t="shared" si="2"/>
        <v>#DIV/0!</v>
      </c>
      <c r="L48" s="40" t="e">
        <f t="shared" si="3"/>
        <v>#DIV/0!</v>
      </c>
    </row>
    <row r="49" spans="1:16" ht="18" customHeight="1" x14ac:dyDescent="0.25">
      <c r="A49" s="52" t="s">
        <v>108</v>
      </c>
      <c r="B49" s="41" t="s">
        <v>109</v>
      </c>
      <c r="C49" s="41" t="s">
        <v>13</v>
      </c>
      <c r="D49" s="54">
        <v>3.32</v>
      </c>
      <c r="E49" s="27" t="s">
        <v>42</v>
      </c>
      <c r="F49" s="28">
        <v>260</v>
      </c>
      <c r="G49" s="29">
        <f t="shared" ref="G49:G53" si="6">D49*F49</f>
        <v>863.19999999999993</v>
      </c>
      <c r="H49" s="78"/>
      <c r="I49" s="29" t="e">
        <f t="shared" si="1"/>
        <v>#DIV/0!</v>
      </c>
      <c r="J49" s="98"/>
      <c r="K49" s="40" t="e">
        <f t="shared" si="2"/>
        <v>#DIV/0!</v>
      </c>
      <c r="L49" s="40" t="e">
        <f t="shared" si="3"/>
        <v>#DIV/0!</v>
      </c>
      <c r="P49" s="57"/>
    </row>
    <row r="50" spans="1:16" ht="18" customHeight="1" x14ac:dyDescent="0.25">
      <c r="A50" s="52" t="s">
        <v>110</v>
      </c>
      <c r="B50" s="41" t="s">
        <v>111</v>
      </c>
      <c r="C50" s="41" t="s">
        <v>74</v>
      </c>
      <c r="D50" s="54">
        <v>12</v>
      </c>
      <c r="E50" s="27" t="s">
        <v>69</v>
      </c>
      <c r="F50" s="28">
        <v>52</v>
      </c>
      <c r="G50" s="29">
        <f t="shared" si="6"/>
        <v>624</v>
      </c>
      <c r="H50" s="110"/>
      <c r="I50" s="29" t="e">
        <f t="shared" si="1"/>
        <v>#DIV/0!</v>
      </c>
      <c r="J50" s="98"/>
      <c r="K50" s="40" t="e">
        <f t="shared" si="2"/>
        <v>#DIV/0!</v>
      </c>
      <c r="L50" s="40" t="e">
        <f t="shared" si="3"/>
        <v>#DIV/0!</v>
      </c>
    </row>
    <row r="51" spans="1:16" ht="18" customHeight="1" x14ac:dyDescent="0.25">
      <c r="A51" s="52" t="s">
        <v>112</v>
      </c>
      <c r="B51" s="41" t="s">
        <v>35</v>
      </c>
      <c r="C51" s="41" t="s">
        <v>74</v>
      </c>
      <c r="D51" s="54">
        <v>15.79</v>
      </c>
      <c r="E51" s="27" t="s">
        <v>69</v>
      </c>
      <c r="F51" s="28">
        <v>52</v>
      </c>
      <c r="G51" s="29">
        <f t="shared" si="6"/>
        <v>821.07999999999993</v>
      </c>
      <c r="H51" s="110"/>
      <c r="I51" s="29" t="e">
        <f t="shared" si="1"/>
        <v>#DIV/0!</v>
      </c>
      <c r="J51" s="98"/>
      <c r="K51" s="40" t="e">
        <f t="shared" si="2"/>
        <v>#DIV/0!</v>
      </c>
      <c r="L51" s="40" t="e">
        <f t="shared" si="3"/>
        <v>#DIV/0!</v>
      </c>
    </row>
    <row r="52" spans="1:16" ht="18" customHeight="1" x14ac:dyDescent="0.25">
      <c r="A52" s="52" t="s">
        <v>113</v>
      </c>
      <c r="B52" s="41" t="s">
        <v>114</v>
      </c>
      <c r="C52" s="41" t="s">
        <v>74</v>
      </c>
      <c r="D52" s="54">
        <v>15.79</v>
      </c>
      <c r="E52" s="27" t="s">
        <v>62</v>
      </c>
      <c r="F52" s="28">
        <v>156</v>
      </c>
      <c r="G52" s="29">
        <f t="shared" si="6"/>
        <v>2463.2399999999998</v>
      </c>
      <c r="H52" s="110"/>
      <c r="I52" s="29" t="e">
        <f t="shared" si="1"/>
        <v>#DIV/0!</v>
      </c>
      <c r="J52" s="98"/>
      <c r="K52" s="40" t="e">
        <f t="shared" si="2"/>
        <v>#DIV/0!</v>
      </c>
      <c r="L52" s="40" t="e">
        <f t="shared" si="3"/>
        <v>#DIV/0!</v>
      </c>
    </row>
    <row r="53" spans="1:16" ht="18" customHeight="1" x14ac:dyDescent="0.25">
      <c r="A53" s="52" t="s">
        <v>115</v>
      </c>
      <c r="B53" s="41" t="s">
        <v>116</v>
      </c>
      <c r="C53" s="41" t="s">
        <v>74</v>
      </c>
      <c r="D53" s="54">
        <v>42.16</v>
      </c>
      <c r="E53" s="27" t="s">
        <v>62</v>
      </c>
      <c r="F53" s="28">
        <v>156</v>
      </c>
      <c r="G53" s="29">
        <f t="shared" si="6"/>
        <v>6576.9599999999991</v>
      </c>
      <c r="H53" s="110"/>
      <c r="I53" s="29" t="e">
        <f t="shared" si="1"/>
        <v>#DIV/0!</v>
      </c>
      <c r="J53" s="98"/>
      <c r="K53" s="40" t="e">
        <f t="shared" si="2"/>
        <v>#DIV/0!</v>
      </c>
      <c r="L53" s="40" t="e">
        <f t="shared" si="3"/>
        <v>#DIV/0!</v>
      </c>
    </row>
    <row r="54" spans="1:16" s="58" customFormat="1" ht="18" customHeight="1" x14ac:dyDescent="0.25">
      <c r="A54" s="148"/>
      <c r="B54" s="165" t="s">
        <v>159</v>
      </c>
      <c r="C54" s="166"/>
      <c r="D54" s="149">
        <f>SUM(D13,D23,D44)</f>
        <v>469.94999999999993</v>
      </c>
      <c r="E54" s="129"/>
      <c r="F54" s="130"/>
      <c r="G54" s="145">
        <f>SUM(G14:G53)</f>
        <v>67201.679999999993</v>
      </c>
      <c r="H54" s="145"/>
      <c r="I54" s="133" t="e">
        <f>SUM(I14:I53)</f>
        <v>#DIV/0!</v>
      </c>
      <c r="J54" s="150"/>
      <c r="K54" s="151" t="e">
        <f>SUM(K14:K22,K24:K43,K45:K53)</f>
        <v>#DIV/0!</v>
      </c>
      <c r="L54" s="151" t="e">
        <f>SUM(L14:L22,L24:L43,L45:L53)</f>
        <v>#DIV/0!</v>
      </c>
    </row>
    <row r="55" spans="1:16" ht="18" customHeight="1" x14ac:dyDescent="0.25">
      <c r="A55" s="7"/>
      <c r="B55" s="11"/>
      <c r="C55" s="12"/>
      <c r="D55" s="17"/>
      <c r="E55" s="8"/>
      <c r="F55" s="9"/>
      <c r="G55" s="13"/>
      <c r="H55" s="10"/>
      <c r="I55" s="14"/>
      <c r="J55" s="15"/>
      <c r="K55" s="16"/>
      <c r="L55" s="13"/>
      <c r="M55" s="43"/>
      <c r="N55" s="43"/>
    </row>
    <row r="56" spans="1:16" ht="18" customHeight="1" x14ac:dyDescent="0.25">
      <c r="A56" s="112"/>
      <c r="B56" s="97" t="s">
        <v>43</v>
      </c>
      <c r="C56" s="167"/>
      <c r="D56" s="168"/>
      <c r="E56" s="168"/>
      <c r="F56" s="168"/>
      <c r="G56" s="168"/>
      <c r="H56" s="168"/>
      <c r="I56" s="168"/>
      <c r="J56" s="168"/>
      <c r="K56" s="168"/>
      <c r="L56" s="168"/>
      <c r="M56" s="43"/>
      <c r="N56" s="43"/>
    </row>
    <row r="57" spans="1:16" ht="25.5" x14ac:dyDescent="0.25">
      <c r="A57" s="18"/>
      <c r="B57" s="19" t="s">
        <v>117</v>
      </c>
      <c r="C57" s="20"/>
      <c r="D57" s="6">
        <v>469.95</v>
      </c>
      <c r="E57" s="25" t="s">
        <v>46</v>
      </c>
      <c r="F57" s="27" t="s">
        <v>47</v>
      </c>
      <c r="G57" s="29">
        <f>D57*F57</f>
        <v>469.95</v>
      </c>
      <c r="H57" s="111"/>
      <c r="I57" s="29" t="e">
        <f>G57/H57</f>
        <v>#DIV/0!</v>
      </c>
      <c r="J57" s="98"/>
      <c r="K57" s="29" t="e">
        <f>ROUND(I57*J57,2)</f>
        <v>#DIV/0!</v>
      </c>
      <c r="L57" s="21"/>
      <c r="M57" s="43"/>
      <c r="N57" s="43"/>
    </row>
    <row r="58" spans="1:16" ht="18" customHeight="1" x14ac:dyDescent="0.25">
      <c r="A58" s="18" t="s">
        <v>118</v>
      </c>
      <c r="B58" s="24" t="s">
        <v>119</v>
      </c>
      <c r="C58" s="20" t="s">
        <v>13</v>
      </c>
      <c r="D58" s="6">
        <v>104.4</v>
      </c>
      <c r="E58" s="25" t="s">
        <v>46</v>
      </c>
      <c r="F58" s="27" t="s">
        <v>47</v>
      </c>
      <c r="G58" s="29">
        <f>D58*F58</f>
        <v>104.4</v>
      </c>
      <c r="H58" s="111"/>
      <c r="I58" s="29" t="e">
        <f t="shared" ref="I58:I60" si="7">G58/H58</f>
        <v>#DIV/0!</v>
      </c>
      <c r="J58" s="98"/>
      <c r="K58" s="29" t="e">
        <f t="shared" ref="K58:K60" si="8">ROUND(I58*J58,2)</f>
        <v>#DIV/0!</v>
      </c>
      <c r="L58" s="21"/>
      <c r="M58" s="43"/>
      <c r="N58" s="43"/>
    </row>
    <row r="59" spans="1:16" ht="18" customHeight="1" x14ac:dyDescent="0.25">
      <c r="A59" s="18" t="s">
        <v>120</v>
      </c>
      <c r="B59" s="24" t="s">
        <v>121</v>
      </c>
      <c r="C59" s="20" t="s">
        <v>13</v>
      </c>
      <c r="D59" s="6">
        <v>62.27</v>
      </c>
      <c r="E59" s="25" t="s">
        <v>46</v>
      </c>
      <c r="F59" s="27" t="s">
        <v>47</v>
      </c>
      <c r="G59" s="29">
        <f t="shared" ref="G59:G60" si="9">D59*F59</f>
        <v>62.27</v>
      </c>
      <c r="H59" s="111"/>
      <c r="I59" s="29" t="e">
        <f t="shared" si="7"/>
        <v>#DIV/0!</v>
      </c>
      <c r="J59" s="98"/>
      <c r="K59" s="29" t="e">
        <f t="shared" si="8"/>
        <v>#DIV/0!</v>
      </c>
      <c r="L59" s="21"/>
      <c r="M59" s="43"/>
      <c r="N59" s="43"/>
    </row>
    <row r="60" spans="1:16" ht="18" customHeight="1" x14ac:dyDescent="0.25">
      <c r="A60" s="18" t="s">
        <v>122</v>
      </c>
      <c r="B60" s="24" t="s">
        <v>123</v>
      </c>
      <c r="C60" s="20" t="s">
        <v>13</v>
      </c>
      <c r="D60" s="6">
        <v>252.6</v>
      </c>
      <c r="E60" s="25" t="s">
        <v>46</v>
      </c>
      <c r="F60" s="27" t="s">
        <v>47</v>
      </c>
      <c r="G60" s="29">
        <f t="shared" si="9"/>
        <v>252.6</v>
      </c>
      <c r="H60" s="111"/>
      <c r="I60" s="29" t="e">
        <f t="shared" si="7"/>
        <v>#DIV/0!</v>
      </c>
      <c r="J60" s="98"/>
      <c r="K60" s="29" t="e">
        <f t="shared" si="8"/>
        <v>#DIV/0!</v>
      </c>
      <c r="L60" s="21"/>
      <c r="M60" s="22"/>
      <c r="N60" s="43"/>
    </row>
    <row r="61" spans="1:16" ht="18" customHeight="1" x14ac:dyDescent="0.25">
      <c r="A61" s="152"/>
      <c r="B61" s="134" t="s">
        <v>48</v>
      </c>
      <c r="C61" s="135"/>
      <c r="D61" s="136"/>
      <c r="E61" s="136"/>
      <c r="F61" s="136"/>
      <c r="G61" s="136"/>
      <c r="H61" s="136"/>
      <c r="I61" s="153" t="e">
        <f>SUM(I57:I60)</f>
        <v>#DIV/0!</v>
      </c>
      <c r="J61" s="156"/>
      <c r="K61" s="133" t="e">
        <f>ROUND(K57+K58+K59+K60,2)</f>
        <v>#DIV/0!</v>
      </c>
      <c r="L61" s="21"/>
      <c r="M61" s="43"/>
      <c r="N61" s="22"/>
    </row>
    <row r="62" spans="1:16" ht="15.6" customHeight="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6" ht="19.5" customHeight="1" x14ac:dyDescent="0.25">
      <c r="A63" s="43"/>
      <c r="B63" s="43"/>
      <c r="C63" s="43"/>
      <c r="D63" s="43"/>
      <c r="E63" s="43"/>
      <c r="F63" s="43"/>
      <c r="G63" s="43"/>
      <c r="H63" s="161" t="s">
        <v>160</v>
      </c>
      <c r="I63" s="161"/>
      <c r="J63" s="161"/>
      <c r="K63" s="124" t="e">
        <f>I54+I61</f>
        <v>#DIV/0!</v>
      </c>
      <c r="L63" s="21"/>
      <c r="M63" s="43"/>
      <c r="N63" s="43"/>
    </row>
    <row r="64" spans="1:16" ht="15.6" customHeight="1" x14ac:dyDescent="0.25">
      <c r="A64" s="43"/>
      <c r="B64" s="43"/>
      <c r="C64" s="43"/>
      <c r="D64" s="43"/>
      <c r="E64" s="43"/>
      <c r="F64" s="43"/>
      <c r="G64" s="43"/>
      <c r="H64" s="161" t="s">
        <v>49</v>
      </c>
      <c r="I64" s="161"/>
      <c r="J64" s="161"/>
      <c r="K64" s="125" t="e">
        <f>SUM(K54:K62)</f>
        <v>#DIV/0!</v>
      </c>
      <c r="L64" s="125" t="e">
        <f>K64/12</f>
        <v>#DIV/0!</v>
      </c>
      <c r="M64" s="43"/>
      <c r="N64" s="43"/>
    </row>
    <row r="65" spans="1:14" ht="15.6" customHeight="1" x14ac:dyDescent="0.25">
      <c r="A65" s="43"/>
      <c r="B65" s="43"/>
      <c r="C65" s="43"/>
      <c r="D65" s="43"/>
      <c r="E65" s="43"/>
      <c r="F65" s="43"/>
      <c r="G65" s="43"/>
      <c r="H65" s="161" t="s">
        <v>161</v>
      </c>
      <c r="I65" s="161"/>
      <c r="J65" s="161"/>
      <c r="K65" s="126" t="e">
        <f>ROUND(K64*0.19,2)</f>
        <v>#DIV/0!</v>
      </c>
      <c r="L65" s="126" t="e">
        <f>K65*0.019</f>
        <v>#DIV/0!</v>
      </c>
      <c r="M65" s="43"/>
      <c r="N65" s="43"/>
    </row>
    <row r="66" spans="1:14" ht="15.6" customHeight="1" x14ac:dyDescent="0.25">
      <c r="H66" s="161" t="s">
        <v>50</v>
      </c>
      <c r="I66" s="161"/>
      <c r="J66" s="161"/>
      <c r="K66" s="124" t="e">
        <f>ROUND(K64+K65,2)</f>
        <v>#DIV/0!</v>
      </c>
      <c r="L66" s="124" t="e">
        <f>SUM(L64:L65)</f>
        <v>#DIV/0!</v>
      </c>
    </row>
  </sheetData>
  <sheetProtection algorithmName="SHA-512" hashValue="vzNTCZ1BHM+lK3s3X86+OBN1McdB5QXBnxk14rIiICHAmJFG/KX6evUTlojV/6MUR2vAdvQAx5m+D4DHW1skSg==" saltValue="jsPcPTbiMRZEV5RqONSdcg==" spinCount="100000" sheet="1" objects="1" scenarios="1"/>
  <mergeCells count="14">
    <mergeCell ref="A1:J1"/>
    <mergeCell ref="A3:J3"/>
    <mergeCell ref="A5:B5"/>
    <mergeCell ref="B9:H9"/>
    <mergeCell ref="H66:J66"/>
    <mergeCell ref="A11:L11"/>
    <mergeCell ref="B13:C13"/>
    <mergeCell ref="B23:C23"/>
    <mergeCell ref="B44:C44"/>
    <mergeCell ref="B54:C54"/>
    <mergeCell ref="C56:L56"/>
    <mergeCell ref="H63:J63"/>
    <mergeCell ref="H64:J64"/>
    <mergeCell ref="H65:J65"/>
  </mergeCells>
  <pageMargins left="0.59055118110236227" right="0.59055118110236227" top="0.78740157480314965" bottom="0.78740157480314965" header="0.31496062992125984" footer="0.31496062992125984"/>
  <pageSetup paperSize="9" scale="86" fitToHeight="5" orientation="landscape" r:id="rId1"/>
  <headerFooter>
    <oddFooter>&amp;C&amp;9Seite &amp;P von &amp;N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showGridLines="0" workbookViewId="0">
      <selection activeCell="A5" sqref="A5"/>
    </sheetView>
  </sheetViews>
  <sheetFormatPr baseColWidth="10" defaultColWidth="11.42578125" defaultRowHeight="14.25" x14ac:dyDescent="0.25"/>
  <cols>
    <col min="1" max="1" width="16.7109375" style="65" customWidth="1"/>
    <col min="2" max="2" width="15" style="65" bestFit="1" customWidth="1"/>
    <col min="3" max="3" width="21.5703125" style="65" bestFit="1" customWidth="1"/>
    <col min="4" max="4" width="20.7109375" style="65" bestFit="1" customWidth="1"/>
    <col min="5" max="5" width="22.140625" style="65" customWidth="1"/>
    <col min="6" max="16384" width="11.42578125" style="65"/>
  </cols>
  <sheetData>
    <row r="1" spans="1:13" s="42" customFormat="1" ht="27.75" customHeight="1" x14ac:dyDescent="0.25">
      <c r="A1" s="169" t="s">
        <v>166</v>
      </c>
      <c r="B1" s="169"/>
      <c r="C1" s="169"/>
      <c r="D1" s="169"/>
      <c r="E1" s="169"/>
      <c r="F1" s="154"/>
      <c r="G1" s="154"/>
      <c r="H1" s="154"/>
      <c r="I1" s="154"/>
      <c r="J1" s="154"/>
      <c r="K1" s="154"/>
      <c r="M1" s="51"/>
    </row>
    <row r="2" spans="1:13" s="42" customFormat="1" ht="12" customHeight="1" x14ac:dyDescent="0.25">
      <c r="A2" s="157"/>
      <c r="B2" s="157"/>
      <c r="C2" s="107"/>
      <c r="D2" s="157"/>
      <c r="E2" s="157"/>
      <c r="F2" s="157"/>
      <c r="G2" s="157"/>
      <c r="H2" s="157"/>
      <c r="I2" s="157"/>
      <c r="J2" s="157"/>
      <c r="K2" s="157"/>
      <c r="M2" s="51"/>
    </row>
    <row r="3" spans="1:13" s="42" customFormat="1" ht="27" customHeight="1" x14ac:dyDescent="0.25">
      <c r="A3" s="170" t="s">
        <v>173</v>
      </c>
      <c r="B3" s="170"/>
      <c r="C3" s="170"/>
      <c r="D3" s="170"/>
      <c r="E3" s="170"/>
      <c r="F3" s="119"/>
      <c r="G3" s="119"/>
      <c r="H3" s="119"/>
      <c r="I3" s="119"/>
      <c r="J3" s="119"/>
      <c r="K3" s="119"/>
      <c r="M3" s="51"/>
    </row>
    <row r="4" spans="1:13" s="42" customFormat="1" ht="12.75" customHeight="1" x14ac:dyDescent="0.25">
      <c r="A4" s="158"/>
      <c r="B4" s="158"/>
      <c r="C4" s="108"/>
      <c r="D4" s="158"/>
      <c r="E4" s="158"/>
      <c r="F4" s="158"/>
      <c r="G4" s="158"/>
      <c r="H4" s="158"/>
      <c r="I4" s="158"/>
      <c r="J4" s="158"/>
      <c r="K4" s="158"/>
      <c r="M4" s="51"/>
    </row>
    <row r="5" spans="1:13" s="42" customFormat="1" ht="15" x14ac:dyDescent="0.25">
      <c r="C5" s="109"/>
      <c r="F5" s="77"/>
      <c r="G5" s="158"/>
      <c r="H5" s="158"/>
      <c r="I5" s="158"/>
      <c r="J5" s="158"/>
      <c r="M5" s="51"/>
    </row>
    <row r="6" spans="1:13" ht="18.75" customHeight="1" x14ac:dyDescent="0.2">
      <c r="A6" s="64" t="s">
        <v>165</v>
      </c>
      <c r="F6" s="77"/>
      <c r="G6" s="158"/>
      <c r="H6" s="158"/>
      <c r="I6" s="158"/>
      <c r="J6" s="158"/>
    </row>
    <row r="7" spans="1:13" ht="18.75" customHeight="1" x14ac:dyDescent="0.2">
      <c r="F7" s="77"/>
      <c r="G7" s="158"/>
      <c r="H7" s="158"/>
      <c r="I7" s="158"/>
      <c r="J7" s="158"/>
    </row>
    <row r="8" spans="1:13" ht="60" x14ac:dyDescent="0.25">
      <c r="A8" s="66" t="s">
        <v>148</v>
      </c>
      <c r="B8" s="67" t="s">
        <v>152</v>
      </c>
      <c r="C8" s="68" t="s">
        <v>157</v>
      </c>
      <c r="D8" s="67" t="s">
        <v>153</v>
      </c>
      <c r="E8" s="68" t="s">
        <v>158</v>
      </c>
    </row>
    <row r="9" spans="1:13" ht="22.5" customHeight="1" x14ac:dyDescent="0.25">
      <c r="A9" s="69" t="s">
        <v>149</v>
      </c>
      <c r="B9" s="70" t="e">
        <f>Kleinbeeren!K41</f>
        <v>#DIV/0!</v>
      </c>
      <c r="C9" s="69" t="e">
        <f>Kleinbeeren!I41</f>
        <v>#DIV/0!</v>
      </c>
      <c r="D9" s="70" t="e">
        <f>Kleinbeeren!K45</f>
        <v>#DIV/0!</v>
      </c>
      <c r="E9" s="69" t="e">
        <f>Kleinbeeren!I45</f>
        <v>#DIV/0!</v>
      </c>
    </row>
    <row r="10" spans="1:13" ht="22.5" customHeight="1" x14ac:dyDescent="0.25">
      <c r="A10" s="69" t="s">
        <v>150</v>
      </c>
      <c r="B10" s="70" t="e">
        <f>Ludwigsfelde!K54</f>
        <v>#DIV/0!</v>
      </c>
      <c r="C10" s="69" t="e">
        <f>Ludwigsfelde!I54</f>
        <v>#DIV/0!</v>
      </c>
      <c r="D10" s="70" t="e">
        <f>Ludwigsfelde!K61</f>
        <v>#DIV/0!</v>
      </c>
      <c r="E10" s="69" t="e">
        <f>Ludwigsfelde!I61</f>
        <v>#DIV/0!</v>
      </c>
    </row>
    <row r="11" spans="1:13" ht="22.5" customHeight="1" x14ac:dyDescent="0.25">
      <c r="A11" s="69" t="s">
        <v>151</v>
      </c>
      <c r="B11" s="70" t="e">
        <f>Trebbin!L34</f>
        <v>#DIV/0!</v>
      </c>
      <c r="C11" s="69" t="e">
        <f>Trebbin!J34</f>
        <v>#DIV/0!</v>
      </c>
      <c r="D11" s="70" t="e">
        <f>Trebbin!L39</f>
        <v>#DIV/0!</v>
      </c>
      <c r="E11" s="69" t="e">
        <f>Trebbin!J39</f>
        <v>#DIV/0!</v>
      </c>
    </row>
    <row r="12" spans="1:13" ht="18.75" customHeight="1" x14ac:dyDescent="0.25">
      <c r="A12" s="66" t="s">
        <v>154</v>
      </c>
      <c r="B12" s="118" t="e">
        <f>SUM(B9:B11)</f>
        <v>#DIV/0!</v>
      </c>
      <c r="C12" s="66" t="e">
        <f>SUM(C9:C11)</f>
        <v>#DIV/0!</v>
      </c>
      <c r="D12" s="118" t="e">
        <f>SUM(D9:D11)</f>
        <v>#DIV/0!</v>
      </c>
      <c r="E12" s="66" t="e">
        <f>SUM(E9:E11)</f>
        <v>#DIV/0!</v>
      </c>
    </row>
    <row r="14" spans="1:13" ht="24" customHeight="1" thickBot="1" x14ac:dyDescent="0.3">
      <c r="A14" s="64" t="s">
        <v>155</v>
      </c>
      <c r="D14" s="71" t="e">
        <f>B12+D12</f>
        <v>#DIV/0!</v>
      </c>
    </row>
    <row r="15" spans="1:13" ht="18.75" customHeight="1" thickTop="1" x14ac:dyDescent="0.25"/>
    <row r="16" spans="1:13" ht="18.75" customHeight="1" x14ac:dyDescent="0.25">
      <c r="A16" s="64" t="s">
        <v>156</v>
      </c>
      <c r="D16" s="64" t="e">
        <f>SUM(C12,E12)</f>
        <v>#DIV/0!</v>
      </c>
    </row>
    <row r="17" ht="18.75" customHeight="1" x14ac:dyDescent="0.25"/>
  </sheetData>
  <sheetProtection algorithmName="SHA-512" hashValue="h2bdIC66BUjtat2cu6mXq6BI9WYZCM7TTj1EV3PT1gUorjx53IFRkjN/jPUwCVRWngMv//jz0LSH2U/sXZEW7Q==" saltValue="wZRKNVSCmiCTuvVAiRhUyg==" spinCount="100000" sheet="1" objects="1" scenarios="1"/>
  <mergeCells count="2">
    <mergeCell ref="A1:E1"/>
    <mergeCell ref="A3:E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Kleinbeeren</vt:lpstr>
      <vt:lpstr>Trebbin</vt:lpstr>
      <vt:lpstr>Ludwigsfelde</vt:lpstr>
      <vt:lpstr>Los 1</vt:lpstr>
      <vt:lpstr>Kleinbeeren!Drucktitel</vt:lpstr>
      <vt:lpstr>Ludwigsfelde!Drucktitel</vt:lpstr>
    </vt:vector>
  </TitlesOfParts>
  <Company>Kreisverwaltung Teltow-Fläming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Ruppelt, 10, Kreis TF</dc:creator>
  <cp:lastModifiedBy>Klose, I., RD, Kreis TF</cp:lastModifiedBy>
  <cp:lastPrinted>2026-03-24T13:22:15Z</cp:lastPrinted>
  <dcterms:created xsi:type="dcterms:W3CDTF">2022-08-24T12:07:00Z</dcterms:created>
  <dcterms:modified xsi:type="dcterms:W3CDTF">2026-06-12T12:36:48Z</dcterms:modified>
</cp:coreProperties>
</file>